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Knjižnica\Desktop\"/>
    </mc:Choice>
  </mc:AlternateContent>
  <xr:revisionPtr revIDLastSave="0" documentId="8_{FB2A6FD3-2691-4805-BFA8-3020EBB20434}" xr6:coauthVersionLast="47" xr6:coauthVersionMax="47" xr10:uidLastSave="{00000000-0000-0000-0000-000000000000}"/>
  <bookViews>
    <workbookView xWindow="-120" yWindow="-120" windowWidth="29040" windowHeight="15720" firstSheet="1" activeTab="6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 " sheetId="10" r:id="rId5"/>
    <sheet name="Prihodi-POMOĆNA" sheetId="9" r:id="rId6"/>
    <sheet name="Rashodi-POMOĆNA" sheetId="8" r:id="rId7"/>
    <sheet name="Rashodi PLAN23 -PLAN24" sheetId="13" r:id="rId8"/>
    <sheet name="Prihodi-PLAN23-PLAN24" sheetId="14" r:id="rId9"/>
  </sheets>
  <definedNames>
    <definedName name="Excel_BuiltIn_Print_Titles_5_1" localSheetId="7">'Rashodi PLAN23 -PLAN24'!$A$5:$HM$5</definedName>
    <definedName name="Excel_BuiltIn_Print_Titles_5_1">'Rashodi-POMOĆNA'!$A$5:$HM$5</definedName>
    <definedName name="_xlnm.Print_Titles" localSheetId="7">'Rashodi PLAN23 -PLAN24'!$4:$5</definedName>
    <definedName name="_xlnm.Print_Titles" localSheetId="6">'Rashodi-POMOĆNA'!$4:$5</definedName>
    <definedName name="_xlnm.Print_Area" localSheetId="4">'POSEBNI DIO '!$A$1:$I$67</definedName>
    <definedName name="_xlnm.Print_Area" localSheetId="8">'Prihodi-PLAN23-PLAN24'!$A$7:$Q$28</definedName>
    <definedName name="_xlnm.Print_Area" localSheetId="5">'Prihodi-POMOĆNA'!$A$7:$Q$27</definedName>
    <definedName name="_xlnm.Print_Area" localSheetId="7">'Rashodi PLAN23 -PLAN24'!$A$1:$U$111</definedName>
    <definedName name="_xlnm.Print_Area" localSheetId="6">'Rashodi-POMOĆNA'!$A$1:$U$111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8" l="1"/>
  <c r="M33" i="8"/>
  <c r="L33" i="8"/>
  <c r="K33" i="8"/>
  <c r="J33" i="8"/>
  <c r="I33" i="8"/>
  <c r="U107" i="13" l="1"/>
  <c r="T107" i="13"/>
  <c r="S107" i="13"/>
  <c r="R107" i="13"/>
  <c r="U104" i="13"/>
  <c r="T104" i="13"/>
  <c r="S104" i="13"/>
  <c r="R104" i="13"/>
  <c r="U103" i="13"/>
  <c r="T103" i="13"/>
  <c r="S103" i="13"/>
  <c r="R103" i="13"/>
  <c r="U100" i="13"/>
  <c r="T100" i="13"/>
  <c r="S100" i="13"/>
  <c r="R100" i="13"/>
  <c r="U98" i="13"/>
  <c r="T98" i="13"/>
  <c r="S98" i="13"/>
  <c r="R98" i="13"/>
  <c r="U97" i="13"/>
  <c r="T97" i="13"/>
  <c r="S97" i="13"/>
  <c r="R97" i="13"/>
  <c r="U92" i="13"/>
  <c r="T92" i="13"/>
  <c r="S92" i="13"/>
  <c r="R92" i="13"/>
  <c r="U91" i="13"/>
  <c r="T91" i="13"/>
  <c r="S91" i="13"/>
  <c r="R91" i="13"/>
  <c r="U87" i="13"/>
  <c r="T87" i="13"/>
  <c r="S87" i="13"/>
  <c r="R87" i="13"/>
  <c r="U85" i="13"/>
  <c r="T85" i="13"/>
  <c r="S85" i="13"/>
  <c r="R85" i="13"/>
  <c r="U84" i="13"/>
  <c r="T84" i="13"/>
  <c r="S84" i="13"/>
  <c r="R84" i="13"/>
  <c r="U82" i="13"/>
  <c r="T82" i="13"/>
  <c r="S82" i="13"/>
  <c r="R82" i="13"/>
  <c r="U80" i="13"/>
  <c r="T80" i="13"/>
  <c r="S80" i="13"/>
  <c r="R80" i="13"/>
  <c r="U78" i="13"/>
  <c r="T78" i="13"/>
  <c r="S78" i="13"/>
  <c r="R78" i="13"/>
  <c r="U77" i="13"/>
  <c r="T77" i="13"/>
  <c r="S77" i="13"/>
  <c r="R77" i="13"/>
  <c r="U74" i="13"/>
  <c r="T74" i="13"/>
  <c r="S74" i="13"/>
  <c r="R74" i="13"/>
  <c r="U73" i="13"/>
  <c r="T73" i="13"/>
  <c r="S73" i="13"/>
  <c r="R73" i="13"/>
  <c r="U70" i="13"/>
  <c r="T70" i="13"/>
  <c r="S70" i="13"/>
  <c r="R70" i="13"/>
  <c r="U69" i="13"/>
  <c r="T69" i="13"/>
  <c r="S69" i="13"/>
  <c r="R69" i="13"/>
  <c r="U68" i="13"/>
  <c r="T68" i="13"/>
  <c r="S68" i="13"/>
  <c r="R68" i="13"/>
  <c r="U66" i="13"/>
  <c r="T66" i="13"/>
  <c r="S66" i="13"/>
  <c r="R66" i="13"/>
  <c r="U64" i="13"/>
  <c r="T64" i="13"/>
  <c r="S64" i="13"/>
  <c r="R64" i="13"/>
  <c r="U62" i="13"/>
  <c r="T62" i="13"/>
  <c r="S62" i="13"/>
  <c r="R62" i="13"/>
  <c r="U61" i="13"/>
  <c r="T61" i="13"/>
  <c r="S61" i="13"/>
  <c r="R61" i="13"/>
  <c r="U59" i="13"/>
  <c r="T59" i="13"/>
  <c r="S59" i="13"/>
  <c r="R59" i="13"/>
  <c r="U58" i="13"/>
  <c r="T58" i="13"/>
  <c r="S58" i="13"/>
  <c r="R58" i="13"/>
  <c r="U57" i="13"/>
  <c r="T57" i="13"/>
  <c r="S57" i="13"/>
  <c r="R57" i="13"/>
  <c r="U55" i="13"/>
  <c r="T55" i="13"/>
  <c r="S55" i="13"/>
  <c r="R55" i="13"/>
  <c r="U54" i="13"/>
  <c r="T54" i="13"/>
  <c r="S54" i="13"/>
  <c r="R54" i="13"/>
  <c r="U52" i="13"/>
  <c r="T52" i="13"/>
  <c r="S52" i="13"/>
  <c r="R52" i="13"/>
  <c r="U51" i="13"/>
  <c r="T51" i="13"/>
  <c r="S51" i="13"/>
  <c r="R51" i="13"/>
  <c r="U50" i="13"/>
  <c r="T50" i="13"/>
  <c r="S50" i="13"/>
  <c r="R50" i="13"/>
  <c r="U47" i="13"/>
  <c r="T47" i="13"/>
  <c r="S47" i="13"/>
  <c r="R47" i="13"/>
  <c r="U45" i="13"/>
  <c r="T45" i="13"/>
  <c r="S45" i="13"/>
  <c r="R45" i="13"/>
  <c r="U43" i="13"/>
  <c r="T43" i="13"/>
  <c r="S43" i="13"/>
  <c r="R43" i="13"/>
  <c r="U42" i="13"/>
  <c r="T42" i="13"/>
  <c r="S42" i="13"/>
  <c r="R42" i="13"/>
  <c r="U40" i="13"/>
  <c r="T40" i="13"/>
  <c r="S40" i="13"/>
  <c r="R40" i="13"/>
  <c r="U39" i="13"/>
  <c r="T39" i="13"/>
  <c r="S39" i="13"/>
  <c r="R39" i="13"/>
  <c r="U38" i="13"/>
  <c r="T38" i="13"/>
  <c r="S38" i="13"/>
  <c r="R38" i="13"/>
  <c r="U37" i="13"/>
  <c r="T37" i="13"/>
  <c r="S37" i="13"/>
  <c r="R37" i="13"/>
  <c r="U36" i="13"/>
  <c r="T36" i="13"/>
  <c r="S36" i="13"/>
  <c r="R36" i="13"/>
  <c r="U33" i="13"/>
  <c r="T33" i="13"/>
  <c r="S33" i="13"/>
  <c r="R33" i="13"/>
  <c r="U31" i="13"/>
  <c r="T31" i="13"/>
  <c r="S31" i="13"/>
  <c r="R31" i="13"/>
  <c r="U29" i="13"/>
  <c r="T29" i="13"/>
  <c r="S29" i="13"/>
  <c r="R29" i="13"/>
  <c r="U27" i="13"/>
  <c r="T27" i="13"/>
  <c r="S27" i="13"/>
  <c r="R27" i="13"/>
  <c r="U26" i="13"/>
  <c r="T26" i="13"/>
  <c r="S26" i="13"/>
  <c r="R26" i="13"/>
  <c r="U25" i="13"/>
  <c r="T25" i="13"/>
  <c r="S25" i="13"/>
  <c r="R25" i="13"/>
  <c r="U21" i="13"/>
  <c r="T21" i="13"/>
  <c r="S21" i="13"/>
  <c r="R21" i="13"/>
  <c r="U18" i="13"/>
  <c r="T18" i="13"/>
  <c r="S18" i="13"/>
  <c r="R18" i="13"/>
  <c r="U17" i="13"/>
  <c r="T17" i="13"/>
  <c r="S17" i="13"/>
  <c r="R17" i="13"/>
  <c r="U16" i="13"/>
  <c r="T16" i="13"/>
  <c r="S16" i="13"/>
  <c r="R16" i="13"/>
  <c r="U15" i="13"/>
  <c r="T15" i="13"/>
  <c r="S15" i="13"/>
  <c r="R15" i="13"/>
  <c r="S12" i="13"/>
  <c r="T12" i="13"/>
  <c r="U12" i="13"/>
  <c r="R12" i="13"/>
  <c r="P107" i="13"/>
  <c r="P104" i="13"/>
  <c r="P103" i="13"/>
  <c r="P100" i="13"/>
  <c r="P98" i="13"/>
  <c r="P97" i="13"/>
  <c r="P92" i="13"/>
  <c r="P91" i="13"/>
  <c r="P78" i="13"/>
  <c r="P77" i="13"/>
  <c r="P74" i="13"/>
  <c r="P73" i="13"/>
  <c r="P70" i="13"/>
  <c r="P69" i="13"/>
  <c r="P68" i="13"/>
  <c r="P66" i="13"/>
  <c r="P64" i="13"/>
  <c r="P62" i="13"/>
  <c r="P61" i="13"/>
  <c r="P59" i="13"/>
  <c r="P58" i="13"/>
  <c r="P57" i="13"/>
  <c r="P55" i="13"/>
  <c r="P54" i="13"/>
  <c r="P52" i="13"/>
  <c r="P51" i="13"/>
  <c r="P50" i="13"/>
  <c r="P47" i="13"/>
  <c r="P45" i="13"/>
  <c r="P43" i="13"/>
  <c r="P42" i="13"/>
  <c r="P40" i="13"/>
  <c r="P39" i="13"/>
  <c r="P38" i="13"/>
  <c r="P37" i="13"/>
  <c r="P36" i="13"/>
  <c r="P33" i="13"/>
  <c r="P31" i="13"/>
  <c r="P29" i="13"/>
  <c r="P27" i="13"/>
  <c r="P26" i="13"/>
  <c r="P25" i="13"/>
  <c r="P21" i="13"/>
  <c r="P18" i="13"/>
  <c r="P17" i="13"/>
  <c r="P16" i="13"/>
  <c r="P15" i="13"/>
  <c r="P12" i="13"/>
  <c r="O33" i="13" l="1"/>
  <c r="H33" i="13"/>
  <c r="Q32" i="13"/>
  <c r="R32" i="13"/>
  <c r="S32" i="13"/>
  <c r="T32" i="13"/>
  <c r="U32" i="13"/>
  <c r="P32" i="13"/>
  <c r="J32" i="13"/>
  <c r="K32" i="13"/>
  <c r="L32" i="13"/>
  <c r="M32" i="13"/>
  <c r="N32" i="13"/>
  <c r="I32" i="13"/>
  <c r="Q32" i="8"/>
  <c r="R32" i="8"/>
  <c r="S32" i="8"/>
  <c r="T32" i="8"/>
  <c r="U32" i="8"/>
  <c r="P32" i="8"/>
  <c r="O32" i="8" s="1"/>
  <c r="J32" i="8"/>
  <c r="K32" i="8"/>
  <c r="L32" i="8"/>
  <c r="M32" i="8"/>
  <c r="N32" i="8"/>
  <c r="I32" i="8"/>
  <c r="O33" i="8"/>
  <c r="H33" i="8"/>
  <c r="H32" i="8" l="1"/>
  <c r="U13" i="14" l="1"/>
  <c r="U14" i="14"/>
  <c r="U12" i="14"/>
  <c r="A28" i="14"/>
  <c r="Q22" i="14"/>
  <c r="P22" i="14"/>
  <c r="O22" i="14"/>
  <c r="N22" i="14"/>
  <c r="M22" i="14"/>
  <c r="L22" i="14"/>
  <c r="K22" i="14"/>
  <c r="I22" i="14"/>
  <c r="H22" i="14"/>
  <c r="D21" i="14"/>
  <c r="D22" i="14" s="1"/>
  <c r="G20" i="14"/>
  <c r="G22" i="14" s="1"/>
  <c r="C17" i="14"/>
  <c r="C22" i="14" s="1"/>
  <c r="F22" i="14"/>
  <c r="E22" i="14"/>
  <c r="AF97" i="13"/>
  <c r="AF98" i="13"/>
  <c r="AF100" i="13"/>
  <c r="AF103" i="13"/>
  <c r="AF36" i="13"/>
  <c r="AF37" i="13"/>
  <c r="AE37" i="13"/>
  <c r="AE47" i="13"/>
  <c r="AE103" i="13"/>
  <c r="AC15" i="13"/>
  <c r="AC16" i="13"/>
  <c r="AC17" i="13"/>
  <c r="AC18" i="13"/>
  <c r="AC21" i="13"/>
  <c r="AC25" i="13"/>
  <c r="AC26" i="13"/>
  <c r="AC27" i="13"/>
  <c r="AC28" i="13"/>
  <c r="AC29" i="13"/>
  <c r="AC31" i="13"/>
  <c r="AC36" i="13"/>
  <c r="AC37" i="13"/>
  <c r="AC38" i="13"/>
  <c r="AC39" i="13"/>
  <c r="AC40" i="13"/>
  <c r="AC41" i="13"/>
  <c r="AC42" i="13"/>
  <c r="AC43" i="13"/>
  <c r="AC45" i="13"/>
  <c r="AC47" i="13"/>
  <c r="AC51" i="13"/>
  <c r="AC52" i="13"/>
  <c r="AC53" i="13"/>
  <c r="AC54" i="13"/>
  <c r="AC55" i="13"/>
  <c r="AC57" i="13"/>
  <c r="AC58" i="13"/>
  <c r="AC59" i="13"/>
  <c r="AC61" i="13"/>
  <c r="AC62" i="13"/>
  <c r="AC64" i="13"/>
  <c r="AC65" i="13"/>
  <c r="AC66" i="13"/>
  <c r="AC68" i="13"/>
  <c r="AC69" i="13"/>
  <c r="AC70" i="13"/>
  <c r="AC73" i="13"/>
  <c r="AC77" i="13"/>
  <c r="AC78" i="13"/>
  <c r="AC80" i="13"/>
  <c r="AC84" i="13"/>
  <c r="AC85" i="13"/>
  <c r="AC87" i="13"/>
  <c r="AC90" i="13"/>
  <c r="AC91" i="13"/>
  <c r="AC92" i="13"/>
  <c r="AC97" i="13"/>
  <c r="AC98" i="13"/>
  <c r="AC100" i="13"/>
  <c r="AC103" i="13"/>
  <c r="AB25" i="13"/>
  <c r="AB26" i="13"/>
  <c r="AB27" i="13"/>
  <c r="AB31" i="13"/>
  <c r="AB36" i="13"/>
  <c r="AB38" i="13"/>
  <c r="AB39" i="13"/>
  <c r="AB40" i="13"/>
  <c r="AB45" i="13"/>
  <c r="AB47" i="13"/>
  <c r="AB52" i="13"/>
  <c r="AB54" i="13"/>
  <c r="AB55" i="13"/>
  <c r="AB62" i="13"/>
  <c r="AB68" i="13"/>
  <c r="AB70" i="13"/>
  <c r="AB73" i="13"/>
  <c r="AB80" i="13"/>
  <c r="AB86" i="13"/>
  <c r="AB87" i="13"/>
  <c r="AB97" i="13"/>
  <c r="AB98" i="13"/>
  <c r="AB100" i="13"/>
  <c r="AB103" i="13"/>
  <c r="Z12" i="13"/>
  <c r="Z15" i="13"/>
  <c r="Z16" i="13"/>
  <c r="Z17" i="13"/>
  <c r="Z18" i="13"/>
  <c r="Z25" i="13"/>
  <c r="Z26" i="13"/>
  <c r="Z27" i="13"/>
  <c r="Z29" i="13"/>
  <c r="Z31" i="13"/>
  <c r="Z36" i="13"/>
  <c r="Z37" i="13"/>
  <c r="Z38" i="13"/>
  <c r="Z39" i="13"/>
  <c r="Z40" i="13"/>
  <c r="Z42" i="13"/>
  <c r="Z43" i="13"/>
  <c r="Z50" i="13"/>
  <c r="Z51" i="13"/>
  <c r="Z54" i="13"/>
  <c r="Z55" i="13"/>
  <c r="Z57" i="13"/>
  <c r="Z58" i="13"/>
  <c r="Z59" i="13"/>
  <c r="Z61" i="13"/>
  <c r="Z62" i="13"/>
  <c r="Z64" i="13"/>
  <c r="Z66" i="13"/>
  <c r="Z68" i="13"/>
  <c r="Z69" i="13"/>
  <c r="Z70" i="13"/>
  <c r="Z72" i="13"/>
  <c r="Z73" i="13"/>
  <c r="Z74" i="13"/>
  <c r="Z77" i="13"/>
  <c r="Z78" i="13"/>
  <c r="Z80" i="13"/>
  <c r="Z82" i="13"/>
  <c r="Z84" i="13"/>
  <c r="Z85" i="13"/>
  <c r="Z87" i="13"/>
  <c r="Z91" i="13"/>
  <c r="Z92" i="13"/>
  <c r="Z97" i="13"/>
  <c r="Z98" i="13"/>
  <c r="Z100" i="13"/>
  <c r="Z103" i="13"/>
  <c r="Z104" i="13"/>
  <c r="Z107" i="13"/>
  <c r="Y12" i="13"/>
  <c r="Y15" i="13"/>
  <c r="Y16" i="13"/>
  <c r="Y17" i="13"/>
  <c r="Y29" i="13"/>
  <c r="Y42" i="13"/>
  <c r="Y43" i="13"/>
  <c r="Y50" i="13"/>
  <c r="Y51" i="13"/>
  <c r="Y57" i="13"/>
  <c r="Y58" i="13"/>
  <c r="Y59" i="13"/>
  <c r="Y61" i="13"/>
  <c r="Y64" i="13"/>
  <c r="Y66" i="13"/>
  <c r="Y69" i="13"/>
  <c r="Y70" i="13"/>
  <c r="Y77" i="13"/>
  <c r="Y91" i="13"/>
  <c r="Y97" i="13"/>
  <c r="Y98" i="13"/>
  <c r="Y103" i="13"/>
  <c r="V107" i="13"/>
  <c r="A110" i="13"/>
  <c r="O107" i="13"/>
  <c r="W107" i="13" s="1"/>
  <c r="M106" i="13"/>
  <c r="M105" i="13" s="1"/>
  <c r="K106" i="13"/>
  <c r="H107" i="13"/>
  <c r="U106" i="13"/>
  <c r="U105" i="13" s="1"/>
  <c r="T106" i="13"/>
  <c r="T105" i="13" s="1"/>
  <c r="S106" i="13"/>
  <c r="S105" i="13" s="1"/>
  <c r="R106" i="13"/>
  <c r="R105" i="13" s="1"/>
  <c r="Q106" i="13"/>
  <c r="P106" i="13"/>
  <c r="P105" i="13" s="1"/>
  <c r="N106" i="13"/>
  <c r="N105" i="13" s="1"/>
  <c r="L106" i="13"/>
  <c r="J106" i="13"/>
  <c r="J105" i="13" s="1"/>
  <c r="I106" i="13"/>
  <c r="I105" i="13" s="1"/>
  <c r="L105" i="13"/>
  <c r="O104" i="13"/>
  <c r="H104" i="13"/>
  <c r="O103" i="13"/>
  <c r="N102" i="13"/>
  <c r="N101" i="13" s="1"/>
  <c r="M102" i="13"/>
  <c r="M101" i="13" s="1"/>
  <c r="L102" i="13"/>
  <c r="L101" i="13" s="1"/>
  <c r="H103" i="13"/>
  <c r="U102" i="13"/>
  <c r="T102" i="13"/>
  <c r="S102" i="13"/>
  <c r="R102" i="13"/>
  <c r="Q102" i="13"/>
  <c r="Q101" i="13" s="1"/>
  <c r="P102" i="13"/>
  <c r="P101" i="13" s="1"/>
  <c r="K102" i="13"/>
  <c r="J102" i="13"/>
  <c r="U101" i="13"/>
  <c r="T101" i="13"/>
  <c r="S101" i="13"/>
  <c r="AF101" i="13" s="1"/>
  <c r="R101" i="13"/>
  <c r="J101" i="13"/>
  <c r="O100" i="13"/>
  <c r="N99" i="13"/>
  <c r="L99" i="13"/>
  <c r="K99" i="13"/>
  <c r="H100" i="13"/>
  <c r="U99" i="13"/>
  <c r="T99" i="13"/>
  <c r="S99" i="13"/>
  <c r="AF99" i="13" s="1"/>
  <c r="R99" i="13"/>
  <c r="R95" i="13" s="1"/>
  <c r="R94" i="13" s="1"/>
  <c r="R93" i="13" s="1"/>
  <c r="Q99" i="13"/>
  <c r="P99" i="13"/>
  <c r="M99" i="13"/>
  <c r="J99" i="13"/>
  <c r="I99" i="13"/>
  <c r="O98" i="13"/>
  <c r="N96" i="13"/>
  <c r="L96" i="13"/>
  <c r="L95" i="13" s="1"/>
  <c r="H98" i="13"/>
  <c r="O97" i="13"/>
  <c r="H97" i="13"/>
  <c r="U96" i="13"/>
  <c r="T96" i="13"/>
  <c r="T95" i="13" s="1"/>
  <c r="T94" i="13" s="1"/>
  <c r="T93" i="13" s="1"/>
  <c r="S96" i="13"/>
  <c r="AF96" i="13" s="1"/>
  <c r="R96" i="13"/>
  <c r="Q96" i="13"/>
  <c r="P96" i="13"/>
  <c r="M96" i="13"/>
  <c r="K96" i="13"/>
  <c r="J96" i="13"/>
  <c r="I96" i="13"/>
  <c r="G94" i="13"/>
  <c r="F94" i="13"/>
  <c r="O92" i="13"/>
  <c r="N90" i="13"/>
  <c r="N89" i="13" s="1"/>
  <c r="N88" i="13" s="1"/>
  <c r="H92" i="13"/>
  <c r="O91" i="13"/>
  <c r="W91" i="13" s="1"/>
  <c r="J90" i="13"/>
  <c r="H91" i="13"/>
  <c r="U90" i="13"/>
  <c r="U89" i="13" s="1"/>
  <c r="U88" i="13" s="1"/>
  <c r="T90" i="13"/>
  <c r="T89" i="13" s="1"/>
  <c r="T88" i="13" s="1"/>
  <c r="S90" i="13"/>
  <c r="S89" i="13" s="1"/>
  <c r="S88" i="13" s="1"/>
  <c r="R90" i="13"/>
  <c r="R89" i="13" s="1"/>
  <c r="Q90" i="13"/>
  <c r="Q89" i="13" s="1"/>
  <c r="Q88" i="13" s="1"/>
  <c r="P90" i="13"/>
  <c r="M90" i="13"/>
  <c r="M89" i="13" s="1"/>
  <c r="M88" i="13" s="1"/>
  <c r="L90" i="13"/>
  <c r="L89" i="13" s="1"/>
  <c r="L88" i="13" s="1"/>
  <c r="K90" i="13"/>
  <c r="K89" i="13" s="1"/>
  <c r="K88" i="13" s="1"/>
  <c r="I90" i="13"/>
  <c r="I89" i="13" s="1"/>
  <c r="I88" i="13" s="1"/>
  <c r="G88" i="13"/>
  <c r="F88" i="13"/>
  <c r="O87" i="13"/>
  <c r="W87" i="13" s="1"/>
  <c r="N86" i="13"/>
  <c r="H87" i="13"/>
  <c r="U86" i="13"/>
  <c r="T86" i="13"/>
  <c r="S86" i="13"/>
  <c r="R86" i="13"/>
  <c r="Q86" i="13"/>
  <c r="P86" i="13"/>
  <c r="M86" i="13"/>
  <c r="L86" i="13"/>
  <c r="K86" i="13"/>
  <c r="J86" i="13"/>
  <c r="I86" i="13"/>
  <c r="Z86" i="13" s="1"/>
  <c r="G86" i="13"/>
  <c r="F86" i="13"/>
  <c r="O85" i="13"/>
  <c r="H85" i="13"/>
  <c r="O84" i="13"/>
  <c r="J83" i="13"/>
  <c r="H84" i="13"/>
  <c r="U83" i="13"/>
  <c r="T83" i="13"/>
  <c r="S83" i="13"/>
  <c r="R83" i="13"/>
  <c r="Q83" i="13"/>
  <c r="P83" i="13"/>
  <c r="M83" i="13"/>
  <c r="L83" i="13"/>
  <c r="K83" i="13"/>
  <c r="I83" i="13"/>
  <c r="O82" i="13"/>
  <c r="N82" i="13"/>
  <c r="M82" i="13"/>
  <c r="M81" i="13" s="1"/>
  <c r="L82" i="13"/>
  <c r="AE82" i="13" s="1"/>
  <c r="K82" i="13"/>
  <c r="AC82" i="13" s="1"/>
  <c r="J82" i="13"/>
  <c r="I82" i="13"/>
  <c r="U81" i="13"/>
  <c r="T81" i="13"/>
  <c r="S81" i="13"/>
  <c r="R81" i="13"/>
  <c r="Q81" i="13"/>
  <c r="P81" i="13"/>
  <c r="N81" i="13"/>
  <c r="L81" i="13"/>
  <c r="K81" i="13"/>
  <c r="J81" i="13"/>
  <c r="O80" i="13"/>
  <c r="N80" i="13"/>
  <c r="N79" i="13" s="1"/>
  <c r="M80" i="13"/>
  <c r="L80" i="13"/>
  <c r="U79" i="13"/>
  <c r="T79" i="13"/>
  <c r="S79" i="13"/>
  <c r="R79" i="13"/>
  <c r="Q79" i="13"/>
  <c r="P79" i="13"/>
  <c r="Z79" i="13" s="1"/>
  <c r="L79" i="13"/>
  <c r="K79" i="13"/>
  <c r="J79" i="13"/>
  <c r="I79" i="13"/>
  <c r="O78" i="13"/>
  <c r="N78" i="13"/>
  <c r="M78" i="13"/>
  <c r="L78" i="13"/>
  <c r="O77" i="13"/>
  <c r="N77" i="13"/>
  <c r="N76" i="13" s="1"/>
  <c r="M77" i="13"/>
  <c r="M76" i="13" s="1"/>
  <c r="L77" i="13"/>
  <c r="L76" i="13" s="1"/>
  <c r="U76" i="13"/>
  <c r="T76" i="13"/>
  <c r="S76" i="13"/>
  <c r="R76" i="13"/>
  <c r="Q76" i="13"/>
  <c r="Q75" i="13" s="1"/>
  <c r="P76" i="13"/>
  <c r="K76" i="13"/>
  <c r="J76" i="13"/>
  <c r="I76" i="13"/>
  <c r="G76" i="13"/>
  <c r="F76" i="13"/>
  <c r="O74" i="13"/>
  <c r="N74" i="13"/>
  <c r="N72" i="13" s="1"/>
  <c r="N71" i="13" s="1"/>
  <c r="M74" i="13"/>
  <c r="L74" i="13"/>
  <c r="K74" i="13"/>
  <c r="K72" i="13" s="1"/>
  <c r="K71" i="13" s="1"/>
  <c r="H74" i="13"/>
  <c r="O73" i="13"/>
  <c r="N73" i="13"/>
  <c r="M73" i="13"/>
  <c r="L73" i="13"/>
  <c r="H73" i="13" s="1"/>
  <c r="J72" i="13"/>
  <c r="U72" i="13"/>
  <c r="T72" i="13"/>
  <c r="T71" i="13" s="1"/>
  <c r="S72" i="13"/>
  <c r="R72" i="13"/>
  <c r="Q72" i="13"/>
  <c r="P72" i="13"/>
  <c r="P71" i="13" s="1"/>
  <c r="I72" i="13"/>
  <c r="I71" i="13" s="1"/>
  <c r="G72" i="13"/>
  <c r="F72" i="13"/>
  <c r="U71" i="13"/>
  <c r="S71" i="13"/>
  <c r="R71" i="13"/>
  <c r="AC71" i="13" s="1"/>
  <c r="Q71" i="13"/>
  <c r="O70" i="13"/>
  <c r="N70" i="13"/>
  <c r="H70" i="13" s="1"/>
  <c r="L67" i="13"/>
  <c r="J70" i="13"/>
  <c r="O69" i="13"/>
  <c r="H69" i="13"/>
  <c r="O68" i="13"/>
  <c r="N68" i="13"/>
  <c r="K67" i="13"/>
  <c r="U67" i="13"/>
  <c r="T67" i="13"/>
  <c r="S67" i="13"/>
  <c r="R67" i="13"/>
  <c r="AC67" i="13" s="1"/>
  <c r="Q67" i="13"/>
  <c r="P67" i="13"/>
  <c r="M67" i="13"/>
  <c r="J67" i="13"/>
  <c r="I67" i="13"/>
  <c r="G67" i="13"/>
  <c r="F67" i="13"/>
  <c r="O66" i="13"/>
  <c r="W66" i="13" s="1"/>
  <c r="K65" i="13"/>
  <c r="H66" i="13"/>
  <c r="U65" i="13"/>
  <c r="T65" i="13"/>
  <c r="S65" i="13"/>
  <c r="R65" i="13"/>
  <c r="Q65" i="13"/>
  <c r="P65" i="13"/>
  <c r="O65" i="13"/>
  <c r="N65" i="13"/>
  <c r="M65" i="13"/>
  <c r="L65" i="13"/>
  <c r="J65" i="13"/>
  <c r="I65" i="13"/>
  <c r="O64" i="13"/>
  <c r="N64" i="13"/>
  <c r="I63" i="13"/>
  <c r="U63" i="13"/>
  <c r="T63" i="13"/>
  <c r="S63" i="13"/>
  <c r="R63" i="13"/>
  <c r="AC63" i="13" s="1"/>
  <c r="Q63" i="13"/>
  <c r="P63" i="13"/>
  <c r="N63" i="13"/>
  <c r="M63" i="13"/>
  <c r="L63" i="13"/>
  <c r="K63" i="13"/>
  <c r="J63" i="13"/>
  <c r="O62" i="13"/>
  <c r="I60" i="13"/>
  <c r="O61" i="13"/>
  <c r="H61" i="13"/>
  <c r="U60" i="13"/>
  <c r="T60" i="13"/>
  <c r="S60" i="13"/>
  <c r="R60" i="13"/>
  <c r="AB60" i="13" s="1"/>
  <c r="Q60" i="13"/>
  <c r="P60" i="13"/>
  <c r="N60" i="13"/>
  <c r="M60" i="13"/>
  <c r="L60" i="13"/>
  <c r="K60" i="13"/>
  <c r="J60" i="13"/>
  <c r="O59" i="13"/>
  <c r="H59" i="13"/>
  <c r="O58" i="13"/>
  <c r="H58" i="13"/>
  <c r="O57" i="13"/>
  <c r="I56" i="13"/>
  <c r="U56" i="13"/>
  <c r="T56" i="13"/>
  <c r="S56" i="13"/>
  <c r="R56" i="13"/>
  <c r="AC56" i="13" s="1"/>
  <c r="Q56" i="13"/>
  <c r="P56" i="13"/>
  <c r="N56" i="13"/>
  <c r="M56" i="13"/>
  <c r="L56" i="13"/>
  <c r="K56" i="13"/>
  <c r="J56" i="13"/>
  <c r="O55" i="13"/>
  <c r="I53" i="13"/>
  <c r="O54" i="13"/>
  <c r="H54" i="13"/>
  <c r="U53" i="13"/>
  <c r="T53" i="13"/>
  <c r="S53" i="13"/>
  <c r="R53" i="13"/>
  <c r="AB53" i="13" s="1"/>
  <c r="Q53" i="13"/>
  <c r="P53" i="13"/>
  <c r="Z53" i="13" s="1"/>
  <c r="N53" i="13"/>
  <c r="M53" i="13"/>
  <c r="L53" i="13"/>
  <c r="K53" i="13"/>
  <c r="J53" i="13"/>
  <c r="G53" i="13"/>
  <c r="F53" i="13"/>
  <c r="F24" i="13" s="1"/>
  <c r="O52" i="13"/>
  <c r="N52" i="13"/>
  <c r="M52" i="13"/>
  <c r="L52" i="13"/>
  <c r="J52" i="13"/>
  <c r="I52" i="13"/>
  <c r="O51" i="13"/>
  <c r="H51" i="13"/>
  <c r="O50" i="13"/>
  <c r="N50" i="13"/>
  <c r="M50" i="13"/>
  <c r="M49" i="13" s="1"/>
  <c r="L50" i="13"/>
  <c r="L49" i="13" s="1"/>
  <c r="K50" i="13"/>
  <c r="K49" i="13" s="1"/>
  <c r="J50" i="13"/>
  <c r="U49" i="13"/>
  <c r="T49" i="13"/>
  <c r="S49" i="13"/>
  <c r="R49" i="13"/>
  <c r="AC49" i="13" s="1"/>
  <c r="Q49" i="13"/>
  <c r="P49" i="13"/>
  <c r="J49" i="13"/>
  <c r="I49" i="13"/>
  <c r="O47" i="13"/>
  <c r="N47" i="13"/>
  <c r="N46" i="13" s="1"/>
  <c r="M47" i="13"/>
  <c r="J47" i="13"/>
  <c r="J46" i="13" s="1"/>
  <c r="I47" i="13"/>
  <c r="I46" i="13" s="1"/>
  <c r="U46" i="13"/>
  <c r="T46" i="13"/>
  <c r="S46" i="13"/>
  <c r="R46" i="13"/>
  <c r="AC46" i="13" s="1"/>
  <c r="Q46" i="13"/>
  <c r="P46" i="13"/>
  <c r="M46" i="13"/>
  <c r="L46" i="13"/>
  <c r="K46" i="13"/>
  <c r="O45" i="13"/>
  <c r="N45" i="13"/>
  <c r="M45" i="13"/>
  <c r="M44" i="13" s="1"/>
  <c r="L45" i="13"/>
  <c r="L44" i="13" s="1"/>
  <c r="J45" i="13"/>
  <c r="J44" i="13" s="1"/>
  <c r="I45" i="13"/>
  <c r="U44" i="13"/>
  <c r="T44" i="13"/>
  <c r="S44" i="13"/>
  <c r="S34" i="13" s="1"/>
  <c r="R44" i="13"/>
  <c r="Q44" i="13"/>
  <c r="P44" i="13"/>
  <c r="N44" i="13"/>
  <c r="K44" i="13"/>
  <c r="O43" i="13"/>
  <c r="H43" i="13"/>
  <c r="O42" i="13"/>
  <c r="H42" i="13"/>
  <c r="U41" i="13"/>
  <c r="T41" i="13"/>
  <c r="S41" i="13"/>
  <c r="R41" i="13"/>
  <c r="Q41" i="13"/>
  <c r="P41" i="13"/>
  <c r="N41" i="13"/>
  <c r="M41" i="13"/>
  <c r="L41" i="13"/>
  <c r="K41" i="13"/>
  <c r="J41" i="13"/>
  <c r="I41" i="13"/>
  <c r="O40" i="13"/>
  <c r="H40" i="13"/>
  <c r="O39" i="13"/>
  <c r="H39" i="13"/>
  <c r="O38" i="13"/>
  <c r="L35" i="13"/>
  <c r="H38" i="13"/>
  <c r="O37" i="13"/>
  <c r="H37" i="13"/>
  <c r="O36" i="13"/>
  <c r="N35" i="13"/>
  <c r="H36" i="13"/>
  <c r="U35" i="13"/>
  <c r="U34" i="13" s="1"/>
  <c r="T35" i="13"/>
  <c r="T34" i="13" s="1"/>
  <c r="S35" i="13"/>
  <c r="R35" i="13"/>
  <c r="Q35" i="13"/>
  <c r="Q34" i="13" s="1"/>
  <c r="P35" i="13"/>
  <c r="M35" i="13"/>
  <c r="K35" i="13"/>
  <c r="I35" i="13"/>
  <c r="G35" i="13"/>
  <c r="F35" i="13"/>
  <c r="O31" i="13"/>
  <c r="W31" i="13" s="1"/>
  <c r="H31" i="13"/>
  <c r="U30" i="13"/>
  <c r="S30" i="13"/>
  <c r="R30" i="13"/>
  <c r="AC30" i="13" s="1"/>
  <c r="Q30" i="13"/>
  <c r="P30" i="13"/>
  <c r="N30" i="13"/>
  <c r="M30" i="13"/>
  <c r="L30" i="13"/>
  <c r="K30" i="13"/>
  <c r="J30" i="13"/>
  <c r="I30" i="13"/>
  <c r="H30" i="13" s="1"/>
  <c r="O29" i="13"/>
  <c r="M28" i="13"/>
  <c r="H29" i="13"/>
  <c r="U28" i="13"/>
  <c r="S28" i="13"/>
  <c r="R28" i="13"/>
  <c r="Q28" i="13"/>
  <c r="P28" i="13"/>
  <c r="N28" i="13"/>
  <c r="L28" i="13"/>
  <c r="K28" i="13"/>
  <c r="J28" i="13"/>
  <c r="I28" i="13"/>
  <c r="O27" i="13"/>
  <c r="W27" i="13" s="1"/>
  <c r="L24" i="13"/>
  <c r="L23" i="13" s="1"/>
  <c r="J24" i="13"/>
  <c r="J23" i="13" s="1"/>
  <c r="H27" i="13"/>
  <c r="O26" i="13"/>
  <c r="H26" i="13"/>
  <c r="O25" i="13"/>
  <c r="V25" i="13" s="1"/>
  <c r="N24" i="13"/>
  <c r="H25" i="13"/>
  <c r="U24" i="13"/>
  <c r="T24" i="13"/>
  <c r="T23" i="13" s="1"/>
  <c r="S24" i="13"/>
  <c r="R24" i="13"/>
  <c r="Q24" i="13"/>
  <c r="Q23" i="13" s="1"/>
  <c r="P24" i="13"/>
  <c r="P23" i="13" s="1"/>
  <c r="M24" i="13"/>
  <c r="K24" i="13"/>
  <c r="I24" i="13"/>
  <c r="G22" i="13"/>
  <c r="F22" i="13"/>
  <c r="O21" i="13"/>
  <c r="I20" i="13"/>
  <c r="U20" i="13"/>
  <c r="T20" i="13"/>
  <c r="T19" i="13" s="1"/>
  <c r="S20" i="13"/>
  <c r="S19" i="13" s="1"/>
  <c r="R20" i="13"/>
  <c r="Q20" i="13"/>
  <c r="P20" i="13"/>
  <c r="Y20" i="13" s="1"/>
  <c r="N20" i="13"/>
  <c r="N19" i="13" s="1"/>
  <c r="M20" i="13"/>
  <c r="L20" i="13"/>
  <c r="L19" i="13" s="1"/>
  <c r="K20" i="13"/>
  <c r="K19" i="13" s="1"/>
  <c r="J20" i="13"/>
  <c r="J19" i="13" s="1"/>
  <c r="U19" i="13"/>
  <c r="R19" i="13"/>
  <c r="Q19" i="13"/>
  <c r="M19" i="13"/>
  <c r="O18" i="13"/>
  <c r="H18" i="13"/>
  <c r="O17" i="13"/>
  <c r="H17" i="13"/>
  <c r="O16" i="13"/>
  <c r="H16" i="13"/>
  <c r="O15" i="13"/>
  <c r="I14" i="13"/>
  <c r="U14" i="13"/>
  <c r="U13" i="13" s="1"/>
  <c r="T14" i="13"/>
  <c r="T13" i="13" s="1"/>
  <c r="S14" i="13"/>
  <c r="R14" i="13"/>
  <c r="Q14" i="13"/>
  <c r="Q13" i="13" s="1"/>
  <c r="P14" i="13"/>
  <c r="N14" i="13"/>
  <c r="N13" i="13" s="1"/>
  <c r="L14" i="13"/>
  <c r="K14" i="13"/>
  <c r="K13" i="13" s="1"/>
  <c r="J14" i="13"/>
  <c r="J13" i="13" s="1"/>
  <c r="S13" i="13"/>
  <c r="R13" i="13"/>
  <c r="AC13" i="13" s="1"/>
  <c r="L13" i="13"/>
  <c r="O12" i="13"/>
  <c r="N12" i="13"/>
  <c r="M12" i="13"/>
  <c r="L12" i="13"/>
  <c r="L11" i="13" s="1"/>
  <c r="L10" i="13" s="1"/>
  <c r="K12" i="13"/>
  <c r="K11" i="13" s="1"/>
  <c r="K10" i="13" s="1"/>
  <c r="J12" i="13"/>
  <c r="I11" i="13"/>
  <c r="U11" i="13"/>
  <c r="U10" i="13" s="1"/>
  <c r="U9" i="13" s="1"/>
  <c r="T11" i="13"/>
  <c r="T10" i="13" s="1"/>
  <c r="S11" i="13"/>
  <c r="S10" i="13" s="1"/>
  <c r="R11" i="13"/>
  <c r="R10" i="13" s="1"/>
  <c r="Q11" i="13"/>
  <c r="Q10" i="13" s="1"/>
  <c r="Q9" i="13" s="1"/>
  <c r="P11" i="13"/>
  <c r="Z11" i="13" s="1"/>
  <c r="N11" i="13"/>
  <c r="M11" i="13"/>
  <c r="M10" i="13" s="1"/>
  <c r="J11" i="13"/>
  <c r="J10" i="13" s="1"/>
  <c r="N10" i="13"/>
  <c r="G9" i="13"/>
  <c r="F9" i="13"/>
  <c r="I12" i="8"/>
  <c r="I15" i="8"/>
  <c r="I16" i="8"/>
  <c r="I17" i="8"/>
  <c r="P13" i="13" l="1"/>
  <c r="Z13" i="13" s="1"/>
  <c r="Z14" i="13"/>
  <c r="P75" i="13"/>
  <c r="O75" i="13" s="1"/>
  <c r="Y76" i="13"/>
  <c r="Z76" i="13"/>
  <c r="Z90" i="13"/>
  <c r="W16" i="13"/>
  <c r="AC19" i="13"/>
  <c r="H56" i="13"/>
  <c r="H80" i="13"/>
  <c r="V80" i="13" s="1"/>
  <c r="M79" i="13"/>
  <c r="M75" i="13" s="1"/>
  <c r="Z105" i="13"/>
  <c r="Y90" i="13"/>
  <c r="AC14" i="13"/>
  <c r="AC20" i="13"/>
  <c r="V40" i="13"/>
  <c r="W43" i="13"/>
  <c r="U48" i="13"/>
  <c r="W51" i="13"/>
  <c r="G24" i="13"/>
  <c r="V59" i="13"/>
  <c r="Z65" i="13"/>
  <c r="Y65" i="13"/>
  <c r="W69" i="13"/>
  <c r="O71" i="13"/>
  <c r="W74" i="13"/>
  <c r="T75" i="13"/>
  <c r="T22" i="13" s="1"/>
  <c r="H82" i="13"/>
  <c r="I81" i="13"/>
  <c r="H81" i="13" s="1"/>
  <c r="AC89" i="13"/>
  <c r="Y96" i="13"/>
  <c r="K101" i="13"/>
  <c r="AC101" i="13" s="1"/>
  <c r="AB102" i="13"/>
  <c r="AF102" i="13"/>
  <c r="AE102" i="13"/>
  <c r="AC102" i="13"/>
  <c r="P19" i="13"/>
  <c r="I23" i="13"/>
  <c r="Y23" i="13" s="1"/>
  <c r="AC44" i="13"/>
  <c r="H45" i="13"/>
  <c r="I44" i="13"/>
  <c r="AE46" i="13"/>
  <c r="U75" i="13"/>
  <c r="AC83" i="13"/>
  <c r="W85" i="13"/>
  <c r="P89" i="13"/>
  <c r="Q95" i="13"/>
  <c r="U95" i="13"/>
  <c r="U94" i="13" s="1"/>
  <c r="U93" i="13" s="1"/>
  <c r="V100" i="13"/>
  <c r="W104" i="13"/>
  <c r="Y14" i="13"/>
  <c r="Z24" i="13"/>
  <c r="K23" i="13"/>
  <c r="AB24" i="13"/>
  <c r="AC35" i="13"/>
  <c r="O46" i="13"/>
  <c r="H52" i="13"/>
  <c r="W52" i="13" s="1"/>
  <c r="V54" i="13"/>
  <c r="Z56" i="13"/>
  <c r="W61" i="13"/>
  <c r="Y63" i="13"/>
  <c r="V70" i="13"/>
  <c r="O72" i="13"/>
  <c r="L72" i="13"/>
  <c r="L71" i="13" s="1"/>
  <c r="R75" i="13"/>
  <c r="AC75" i="13" s="1"/>
  <c r="L75" i="13"/>
  <c r="AC79" i="13"/>
  <c r="W82" i="13"/>
  <c r="AE83" i="13"/>
  <c r="AB96" i="13"/>
  <c r="N95" i="13"/>
  <c r="N94" i="13" s="1"/>
  <c r="N93" i="13" s="1"/>
  <c r="Z52" i="13"/>
  <c r="AB79" i="13"/>
  <c r="W17" i="13"/>
  <c r="M23" i="13"/>
  <c r="N23" i="13"/>
  <c r="W29" i="13"/>
  <c r="AE35" i="13"/>
  <c r="V39" i="13"/>
  <c r="W58" i="13"/>
  <c r="Z67" i="13"/>
  <c r="T48" i="13"/>
  <c r="V73" i="13"/>
  <c r="H78" i="13"/>
  <c r="S75" i="13"/>
  <c r="AC81" i="13"/>
  <c r="O83" i="13"/>
  <c r="W84" i="13"/>
  <c r="AC86" i="13"/>
  <c r="W92" i="13"/>
  <c r="S95" i="13"/>
  <c r="AF95" i="13" s="1"/>
  <c r="M95" i="13"/>
  <c r="M94" i="13" s="1"/>
  <c r="M93" i="13" s="1"/>
  <c r="W97" i="13"/>
  <c r="W98" i="13"/>
  <c r="W103" i="13"/>
  <c r="Z83" i="13"/>
  <c r="V98" i="13"/>
  <c r="Z96" i="13"/>
  <c r="O56" i="13"/>
  <c r="V56" i="13" s="1"/>
  <c r="Y56" i="13"/>
  <c r="V58" i="13"/>
  <c r="O20" i="13"/>
  <c r="O19" i="13"/>
  <c r="P10" i="13"/>
  <c r="O10" i="13" s="1"/>
  <c r="AB75" i="13"/>
  <c r="W78" i="13"/>
  <c r="O28" i="13"/>
  <c r="W28" i="13" s="1"/>
  <c r="R48" i="13"/>
  <c r="O63" i="13"/>
  <c r="O79" i="13"/>
  <c r="V103" i="13"/>
  <c r="AB35" i="13"/>
  <c r="AC76" i="13"/>
  <c r="AC99" i="13"/>
  <c r="AE101" i="13"/>
  <c r="AF35" i="13"/>
  <c r="O30" i="13"/>
  <c r="W30" i="13" s="1"/>
  <c r="H50" i="13"/>
  <c r="W50" i="13" s="1"/>
  <c r="W100" i="13"/>
  <c r="AB99" i="13"/>
  <c r="AB49" i="13"/>
  <c r="AC74" i="13"/>
  <c r="AC50" i="13"/>
  <c r="AC24" i="13"/>
  <c r="S9" i="13"/>
  <c r="O101" i="13"/>
  <c r="S94" i="13"/>
  <c r="AB72" i="13"/>
  <c r="AB30" i="13"/>
  <c r="V87" i="13"/>
  <c r="W59" i="13"/>
  <c r="AB71" i="13"/>
  <c r="AC96" i="13"/>
  <c r="AC72" i="13"/>
  <c r="AC60" i="13"/>
  <c r="S48" i="13"/>
  <c r="O81" i="13"/>
  <c r="O86" i="13"/>
  <c r="R88" i="13"/>
  <c r="AC88" i="13" s="1"/>
  <c r="AB46" i="13"/>
  <c r="L34" i="13"/>
  <c r="AE34" i="13" s="1"/>
  <c r="O41" i="13"/>
  <c r="V41" i="13" s="1"/>
  <c r="O96" i="13"/>
  <c r="AB95" i="13"/>
  <c r="S23" i="13"/>
  <c r="N49" i="13"/>
  <c r="M72" i="13"/>
  <c r="M71" i="13" s="1"/>
  <c r="AB67" i="13"/>
  <c r="AB44" i="13"/>
  <c r="R23" i="13"/>
  <c r="R34" i="13"/>
  <c r="N67" i="13"/>
  <c r="V61" i="13"/>
  <c r="U23" i="13"/>
  <c r="O44" i="13"/>
  <c r="O60" i="13"/>
  <c r="W70" i="13"/>
  <c r="W73" i="13"/>
  <c r="O89" i="13"/>
  <c r="T9" i="13"/>
  <c r="AC12" i="13"/>
  <c r="P88" i="13"/>
  <c r="O106" i="13"/>
  <c r="V91" i="13"/>
  <c r="Z106" i="13"/>
  <c r="O90" i="13"/>
  <c r="Z89" i="13"/>
  <c r="P95" i="13"/>
  <c r="O95" i="13" s="1"/>
  <c r="V97" i="13"/>
  <c r="Z99" i="13"/>
  <c r="Y89" i="13"/>
  <c r="P48" i="13"/>
  <c r="Z49" i="13"/>
  <c r="P34" i="13"/>
  <c r="O67" i="13"/>
  <c r="V67" i="13" s="1"/>
  <c r="V69" i="13"/>
  <c r="Z63" i="13"/>
  <c r="Z71" i="13"/>
  <c r="Z47" i="13"/>
  <c r="Z35" i="13"/>
  <c r="I34" i="13"/>
  <c r="W54" i="13"/>
  <c r="Z46" i="13"/>
  <c r="Y41" i="13"/>
  <c r="Z45" i="13"/>
  <c r="O53" i="13"/>
  <c r="Y60" i="13"/>
  <c r="Z44" i="13"/>
  <c r="Z30" i="13"/>
  <c r="Y67" i="13"/>
  <c r="Z60" i="13"/>
  <c r="Y28" i="13"/>
  <c r="Z28" i="13"/>
  <c r="H44" i="13"/>
  <c r="Z41" i="13"/>
  <c r="Y49" i="13"/>
  <c r="O13" i="13"/>
  <c r="O14" i="13"/>
  <c r="Y11" i="13"/>
  <c r="Z21" i="13"/>
  <c r="Y21" i="13"/>
  <c r="Z20" i="13"/>
  <c r="W42" i="13"/>
  <c r="V51" i="13"/>
  <c r="V26" i="13"/>
  <c r="W36" i="13"/>
  <c r="W39" i="13"/>
  <c r="V37" i="13"/>
  <c r="W25" i="13"/>
  <c r="V52" i="13"/>
  <c r="W18" i="13"/>
  <c r="L9" i="13"/>
  <c r="V38" i="13"/>
  <c r="W45" i="13"/>
  <c r="W65" i="13"/>
  <c r="W68" i="13"/>
  <c r="R9" i="13"/>
  <c r="AC10" i="13"/>
  <c r="W38" i="13"/>
  <c r="O11" i="13"/>
  <c r="V36" i="13"/>
  <c r="W40" i="13"/>
  <c r="W26" i="13"/>
  <c r="V45" i="13"/>
  <c r="V31" i="13"/>
  <c r="W37" i="13"/>
  <c r="V30" i="13"/>
  <c r="V17" i="13"/>
  <c r="V43" i="13"/>
  <c r="V29" i="13"/>
  <c r="V16" i="13"/>
  <c r="V66" i="13"/>
  <c r="V42" i="13"/>
  <c r="AC11" i="13"/>
  <c r="V27" i="13"/>
  <c r="I95" i="13"/>
  <c r="L94" i="13"/>
  <c r="L93" i="13" s="1"/>
  <c r="H86" i="13"/>
  <c r="K75" i="13"/>
  <c r="I75" i="13"/>
  <c r="H60" i="13"/>
  <c r="L48" i="13"/>
  <c r="H63" i="13"/>
  <c r="J48" i="13"/>
  <c r="M48" i="13"/>
  <c r="H65" i="13"/>
  <c r="V65" i="13" s="1"/>
  <c r="J75" i="13"/>
  <c r="K34" i="13"/>
  <c r="H46" i="13"/>
  <c r="H41" i="13"/>
  <c r="M34" i="13"/>
  <c r="H28" i="13"/>
  <c r="J9" i="13"/>
  <c r="N9" i="13"/>
  <c r="K9" i="13"/>
  <c r="H24" i="13"/>
  <c r="H67" i="13"/>
  <c r="N34" i="13"/>
  <c r="I13" i="13"/>
  <c r="Y13" i="13" s="1"/>
  <c r="H90" i="13"/>
  <c r="J89" i="13"/>
  <c r="H99" i="13"/>
  <c r="K95" i="13"/>
  <c r="AC95" i="13" s="1"/>
  <c r="H96" i="13"/>
  <c r="H20" i="13"/>
  <c r="V20" i="13" s="1"/>
  <c r="I19" i="13"/>
  <c r="H19" i="13" s="1"/>
  <c r="V19" i="13" s="1"/>
  <c r="H53" i="13"/>
  <c r="I48" i="13"/>
  <c r="K48" i="13"/>
  <c r="H76" i="13"/>
  <c r="K105" i="13"/>
  <c r="H105" i="13" s="1"/>
  <c r="H106" i="13"/>
  <c r="H72" i="13"/>
  <c r="V72" i="13" s="1"/>
  <c r="J71" i="13"/>
  <c r="H71" i="13" s="1"/>
  <c r="W71" i="13" s="1"/>
  <c r="H11" i="13"/>
  <c r="I10" i="13"/>
  <c r="H12" i="13"/>
  <c r="W12" i="13" s="1"/>
  <c r="H15" i="13"/>
  <c r="W15" i="13" s="1"/>
  <c r="H21" i="13"/>
  <c r="V21" i="13" s="1"/>
  <c r="O24" i="13"/>
  <c r="O35" i="13"/>
  <c r="Q48" i="13"/>
  <c r="Q22" i="13" s="1"/>
  <c r="Q8" i="13" s="1"/>
  <c r="O49" i="13"/>
  <c r="H57" i="13"/>
  <c r="V57" i="13" s="1"/>
  <c r="H64" i="13"/>
  <c r="V64" i="13" s="1"/>
  <c r="O99" i="13"/>
  <c r="O102" i="13"/>
  <c r="H55" i="13"/>
  <c r="W55" i="13" s="1"/>
  <c r="H62" i="13"/>
  <c r="V62" i="13" s="1"/>
  <c r="O76" i="13"/>
  <c r="M14" i="13"/>
  <c r="M13" i="13" s="1"/>
  <c r="M9" i="13" s="1"/>
  <c r="N83" i="13"/>
  <c r="N75" i="13" s="1"/>
  <c r="I102" i="13"/>
  <c r="Z102" i="13" s="1"/>
  <c r="J35" i="13"/>
  <c r="J34" i="13" s="1"/>
  <c r="H47" i="13"/>
  <c r="V47" i="13" s="1"/>
  <c r="Q105" i="13"/>
  <c r="O105" i="13" s="1"/>
  <c r="H77" i="13"/>
  <c r="W77" i="13" s="1"/>
  <c r="H68" i="13"/>
  <c r="V68" i="13" s="1"/>
  <c r="J95" i="13"/>
  <c r="J94" i="13" s="1"/>
  <c r="J93" i="13" s="1"/>
  <c r="W44" i="13" l="1"/>
  <c r="S22" i="13"/>
  <c r="H79" i="13"/>
  <c r="U22" i="13"/>
  <c r="U8" i="13" s="1"/>
  <c r="Z23" i="13"/>
  <c r="Z75" i="13"/>
  <c r="W80" i="13"/>
  <c r="Z19" i="13"/>
  <c r="V44" i="13"/>
  <c r="Y102" i="13"/>
  <c r="H83" i="13"/>
  <c r="W83" i="13" s="1"/>
  <c r="Y19" i="13"/>
  <c r="W67" i="13"/>
  <c r="V46" i="13"/>
  <c r="Y75" i="13"/>
  <c r="T7" i="13"/>
  <c r="N48" i="13"/>
  <c r="W57" i="13"/>
  <c r="W81" i="13"/>
  <c r="AB101" i="13"/>
  <c r="Z81" i="13"/>
  <c r="P22" i="13"/>
  <c r="W56" i="13"/>
  <c r="O48" i="13"/>
  <c r="Z10" i="13"/>
  <c r="Y10" i="13"/>
  <c r="P9" i="13"/>
  <c r="AB23" i="13"/>
  <c r="AC23" i="13"/>
  <c r="W96" i="13"/>
  <c r="V96" i="13"/>
  <c r="W89" i="13"/>
  <c r="V89" i="13"/>
  <c r="AC48" i="13"/>
  <c r="AB48" i="13"/>
  <c r="W79" i="13"/>
  <c r="V79" i="13"/>
  <c r="O23" i="13"/>
  <c r="S93" i="13"/>
  <c r="AE94" i="13"/>
  <c r="AF94" i="13"/>
  <c r="V71" i="13"/>
  <c r="W86" i="13"/>
  <c r="V86" i="13"/>
  <c r="V75" i="13"/>
  <c r="V77" i="13"/>
  <c r="AF34" i="13"/>
  <c r="T8" i="13"/>
  <c r="W63" i="13"/>
  <c r="H49" i="13"/>
  <c r="V49" i="13" s="1"/>
  <c r="V53" i="13"/>
  <c r="V28" i="13"/>
  <c r="V50" i="13"/>
  <c r="W72" i="13"/>
  <c r="V60" i="13"/>
  <c r="R22" i="13"/>
  <c r="R8" i="13" s="1"/>
  <c r="W41" i="13"/>
  <c r="AC34" i="13"/>
  <c r="AB34" i="13"/>
  <c r="V95" i="13"/>
  <c r="Z95" i="13"/>
  <c r="Y95" i="13"/>
  <c r="P94" i="13"/>
  <c r="P93" i="13" s="1"/>
  <c r="W90" i="13"/>
  <c r="V90" i="13"/>
  <c r="W99" i="13"/>
  <c r="V99" i="13"/>
  <c r="V106" i="13"/>
  <c r="W106" i="13"/>
  <c r="W105" i="13"/>
  <c r="V105" i="13"/>
  <c r="O88" i="13"/>
  <c r="Z88" i="13"/>
  <c r="Y88" i="13"/>
  <c r="V76" i="13"/>
  <c r="W76" i="13"/>
  <c r="O34" i="13"/>
  <c r="Y34" i="13"/>
  <c r="Z34" i="13"/>
  <c r="Y48" i="13"/>
  <c r="Z48" i="13"/>
  <c r="V55" i="13"/>
  <c r="W53" i="13"/>
  <c r="W64" i="13"/>
  <c r="W19" i="13"/>
  <c r="W46" i="13"/>
  <c r="V15" i="13"/>
  <c r="AC9" i="13"/>
  <c r="W47" i="13"/>
  <c r="V35" i="13"/>
  <c r="V11" i="13"/>
  <c r="W11" i="13"/>
  <c r="V24" i="13"/>
  <c r="W24" i="13"/>
  <c r="W60" i="13"/>
  <c r="W21" i="13"/>
  <c r="W20" i="13"/>
  <c r="V12" i="13"/>
  <c r="W62" i="13"/>
  <c r="V63" i="13"/>
  <c r="K94" i="13"/>
  <c r="H75" i="13"/>
  <c r="W75" i="13" s="1"/>
  <c r="N22" i="13"/>
  <c r="N8" i="13" s="1"/>
  <c r="M22" i="13"/>
  <c r="M8" i="13" s="1"/>
  <c r="H35" i="13"/>
  <c r="W35" i="13" s="1"/>
  <c r="K22" i="13"/>
  <c r="H23" i="13"/>
  <c r="L22" i="13"/>
  <c r="H89" i="13"/>
  <c r="J88" i="13"/>
  <c r="H88" i="13" s="1"/>
  <c r="H48" i="13"/>
  <c r="I22" i="13"/>
  <c r="H13" i="13"/>
  <c r="H34" i="13"/>
  <c r="H14" i="13"/>
  <c r="H102" i="13"/>
  <c r="W102" i="13" s="1"/>
  <c r="I101" i="13"/>
  <c r="S7" i="13"/>
  <c r="S8" i="13"/>
  <c r="Q94" i="13"/>
  <c r="H95" i="13"/>
  <c r="W95" i="13" s="1"/>
  <c r="H10" i="13"/>
  <c r="V10" i="13" s="1"/>
  <c r="I9" i="13"/>
  <c r="J22" i="13"/>
  <c r="V102" i="13" l="1"/>
  <c r="W48" i="13"/>
  <c r="Y101" i="13"/>
  <c r="Z101" i="13"/>
  <c r="K93" i="13"/>
  <c r="AC94" i="13"/>
  <c r="AB94" i="13"/>
  <c r="U7" i="13"/>
  <c r="V48" i="13"/>
  <c r="Z9" i="13"/>
  <c r="Y9" i="13"/>
  <c r="O9" i="13"/>
  <c r="P7" i="13"/>
  <c r="P8" i="13"/>
  <c r="O22" i="13"/>
  <c r="AF93" i="13"/>
  <c r="AE93" i="13"/>
  <c r="W23" i="13"/>
  <c r="R7" i="13"/>
  <c r="W49" i="13"/>
  <c r="W88" i="13"/>
  <c r="V88" i="13"/>
  <c r="L8" i="13"/>
  <c r="AF8" i="13" s="1"/>
  <c r="AF22" i="13"/>
  <c r="AE22" i="13"/>
  <c r="K8" i="13"/>
  <c r="AB8" i="13" s="1"/>
  <c r="AC22" i="13"/>
  <c r="AB22" i="13"/>
  <c r="Y22" i="13"/>
  <c r="Z22" i="13"/>
  <c r="W13" i="13"/>
  <c r="V13" i="13"/>
  <c r="V34" i="13"/>
  <c r="W34" i="13"/>
  <c r="V23" i="13"/>
  <c r="W10" i="13"/>
  <c r="V14" i="13"/>
  <c r="W14" i="13"/>
  <c r="N7" i="13"/>
  <c r="K7" i="13"/>
  <c r="M7" i="13"/>
  <c r="L7" i="13"/>
  <c r="AF7" i="13" s="1"/>
  <c r="Q93" i="13"/>
  <c r="Q7" i="13"/>
  <c r="O94" i="13"/>
  <c r="H22" i="13"/>
  <c r="I8" i="13"/>
  <c r="H9" i="13"/>
  <c r="I94" i="13"/>
  <c r="Y94" i="13" s="1"/>
  <c r="H101" i="13"/>
  <c r="J8" i="13"/>
  <c r="J7" i="13"/>
  <c r="V101" i="13" l="1"/>
  <c r="W101" i="13"/>
  <c r="Z94" i="13"/>
  <c r="AC7" i="13"/>
  <c r="I7" i="13"/>
  <c r="AB93" i="13"/>
  <c r="AC93" i="13"/>
  <c r="V9" i="13"/>
  <c r="O8" i="13"/>
  <c r="W22" i="13"/>
  <c r="O7" i="13"/>
  <c r="AE8" i="13"/>
  <c r="O93" i="13"/>
  <c r="W94" i="13"/>
  <c r="V94" i="13"/>
  <c r="AE7" i="13"/>
  <c r="AC8" i="13"/>
  <c r="Y8" i="13"/>
  <c r="Z8" i="13"/>
  <c r="Y7" i="13"/>
  <c r="Z7" i="13"/>
  <c r="AB7" i="13"/>
  <c r="W9" i="13"/>
  <c r="V22" i="13"/>
  <c r="H94" i="13"/>
  <c r="H93" i="13" s="1"/>
  <c r="I93" i="13"/>
  <c r="H8" i="13"/>
  <c r="H7" i="13"/>
  <c r="Z93" i="13" l="1"/>
  <c r="Y93" i="13"/>
  <c r="V8" i="13"/>
  <c r="V7" i="13"/>
  <c r="V93" i="13"/>
  <c r="W93" i="13"/>
  <c r="W7" i="13"/>
  <c r="W8" i="13"/>
  <c r="D17" i="9"/>
  <c r="E19" i="10"/>
  <c r="E17" i="10"/>
  <c r="E16" i="10"/>
  <c r="E15" i="10"/>
  <c r="G37" i="3" l="1"/>
  <c r="G24" i="3"/>
  <c r="F37" i="3" l="1"/>
  <c r="E22" i="3"/>
  <c r="F43" i="10" l="1"/>
  <c r="F42" i="10" s="1"/>
  <c r="A44" i="10"/>
  <c r="F53" i="10"/>
  <c r="E53" i="10"/>
  <c r="D54" i="10"/>
  <c r="A54" i="10"/>
  <c r="F56" i="10"/>
  <c r="F55" i="10" s="1"/>
  <c r="E56" i="10"/>
  <c r="E55" i="10" s="1"/>
  <c r="E25" i="10"/>
  <c r="E24" i="10"/>
  <c r="E39" i="10"/>
  <c r="E38" i="10"/>
  <c r="E50" i="10"/>
  <c r="E49" i="10"/>
  <c r="E45" i="10"/>
  <c r="E43" i="10" s="1"/>
  <c r="E35" i="10"/>
  <c r="E33" i="10"/>
  <c r="E32" i="10"/>
  <c r="E31" i="10"/>
  <c r="E21" i="10"/>
  <c r="E13" i="10"/>
  <c r="E12" i="10"/>
  <c r="E11" i="10"/>
  <c r="F30" i="10"/>
  <c r="J24" i="3"/>
  <c r="I24" i="3" s="1"/>
  <c r="J18" i="3"/>
  <c r="I13" i="1"/>
  <c r="E30" i="10" l="1"/>
  <c r="E42" i="10"/>
  <c r="F29" i="1"/>
  <c r="F13" i="1"/>
  <c r="Q53" i="8" l="1"/>
  <c r="R53" i="8"/>
  <c r="S53" i="8"/>
  <c r="T53" i="8"/>
  <c r="U53" i="8"/>
  <c r="P53" i="8"/>
  <c r="N54" i="8"/>
  <c r="M54" i="8"/>
  <c r="L54" i="8"/>
  <c r="K54" i="8"/>
  <c r="J54" i="8"/>
  <c r="I54" i="8"/>
  <c r="O54" i="8"/>
  <c r="I69" i="8"/>
  <c r="O69" i="8"/>
  <c r="I61" i="8"/>
  <c r="I59" i="8"/>
  <c r="I58" i="8"/>
  <c r="H58" i="8" s="1"/>
  <c r="I57" i="8"/>
  <c r="I51" i="8"/>
  <c r="I43" i="8"/>
  <c r="I42" i="8"/>
  <c r="Q60" i="8"/>
  <c r="R60" i="8"/>
  <c r="S60" i="8"/>
  <c r="T60" i="8"/>
  <c r="U60" i="8"/>
  <c r="P60" i="8"/>
  <c r="O61" i="8"/>
  <c r="Q56" i="8"/>
  <c r="R56" i="8"/>
  <c r="S56" i="8"/>
  <c r="T56" i="8"/>
  <c r="U56" i="8"/>
  <c r="P56" i="8"/>
  <c r="O58" i="8"/>
  <c r="O59" i="8"/>
  <c r="O57" i="8"/>
  <c r="J56" i="8"/>
  <c r="K56" i="8"/>
  <c r="L56" i="8"/>
  <c r="M56" i="8"/>
  <c r="N56" i="8"/>
  <c r="O51" i="8"/>
  <c r="Q41" i="8"/>
  <c r="R41" i="8"/>
  <c r="S41" i="8"/>
  <c r="T41" i="8"/>
  <c r="U41" i="8"/>
  <c r="P41" i="8"/>
  <c r="O43" i="8"/>
  <c r="O42" i="8"/>
  <c r="J41" i="8"/>
  <c r="K41" i="8"/>
  <c r="L41" i="8"/>
  <c r="M41" i="8"/>
  <c r="N41" i="8"/>
  <c r="H43" i="8" l="1"/>
  <c r="H57" i="8"/>
  <c r="H59" i="8"/>
  <c r="H42" i="8"/>
  <c r="H51" i="8"/>
  <c r="H61" i="8"/>
  <c r="H69" i="8"/>
  <c r="I56" i="8"/>
  <c r="O56" i="8"/>
  <c r="H54" i="8"/>
  <c r="I41" i="8"/>
  <c r="O41" i="8"/>
  <c r="H41" i="8" l="1"/>
  <c r="H56" i="8"/>
  <c r="P35" i="8"/>
  <c r="P72" i="8"/>
  <c r="P30" i="8"/>
  <c r="P28" i="8"/>
  <c r="P24" i="8"/>
  <c r="P23" i="8" s="1"/>
  <c r="I18" i="3" l="1"/>
  <c r="H34" i="3"/>
  <c r="H43" i="3"/>
  <c r="E43" i="3"/>
  <c r="F49" i="3"/>
  <c r="F20" i="3"/>
  <c r="F13" i="3"/>
  <c r="G47" i="3"/>
  <c r="G46" i="3"/>
  <c r="G45" i="3"/>
  <c r="G44" i="3"/>
  <c r="G41" i="3"/>
  <c r="G39" i="3"/>
  <c r="G38" i="3"/>
  <c r="G36" i="3"/>
  <c r="G35" i="3"/>
  <c r="G33" i="3"/>
  <c r="F38" i="3"/>
  <c r="G22" i="3"/>
  <c r="G21" i="3" s="1"/>
  <c r="G20" i="3"/>
  <c r="G19" i="3" s="1"/>
  <c r="G18" i="3"/>
  <c r="G17" i="3" s="1"/>
  <c r="G16" i="3"/>
  <c r="G15" i="3" s="1"/>
  <c r="G14" i="3"/>
  <c r="G13" i="3"/>
  <c r="G23" i="3"/>
  <c r="G43" i="3" l="1"/>
  <c r="G34" i="3"/>
  <c r="G12" i="3"/>
  <c r="G11" i="3" s="1"/>
  <c r="H29" i="1"/>
  <c r="H14" i="1"/>
  <c r="H13" i="1"/>
  <c r="H10" i="1"/>
  <c r="H9" i="1"/>
  <c r="J29" i="1"/>
  <c r="L29" i="1" s="1"/>
  <c r="N29" i="1" s="1"/>
  <c r="G29" i="1"/>
  <c r="E20" i="10"/>
  <c r="F20" i="10"/>
  <c r="F14" i="10"/>
  <c r="F10" i="10"/>
  <c r="F37" i="10"/>
  <c r="E37" i="10" l="1"/>
  <c r="E36" i="10" s="1"/>
  <c r="E14" i="10"/>
  <c r="E10" i="10"/>
  <c r="F9" i="10"/>
  <c r="F47" i="10"/>
  <c r="F46" i="10" s="1"/>
  <c r="F41" i="10" s="1"/>
  <c r="E47" i="10"/>
  <c r="E46" i="10" s="1"/>
  <c r="E41" i="10" s="1"/>
  <c r="D50" i="10"/>
  <c r="D49" i="10"/>
  <c r="D48" i="10"/>
  <c r="A50" i="10"/>
  <c r="A49" i="10"/>
  <c r="A48" i="10"/>
  <c r="A57" i="10" s="1"/>
  <c r="D40" i="10"/>
  <c r="D39" i="10"/>
  <c r="A40" i="10"/>
  <c r="A39" i="10"/>
  <c r="A66" i="10"/>
  <c r="D38" i="10"/>
  <c r="D57" i="10" s="1"/>
  <c r="A38" i="10"/>
  <c r="F36" i="10"/>
  <c r="D26" i="10"/>
  <c r="A26" i="10"/>
  <c r="D25" i="10"/>
  <c r="A25" i="10"/>
  <c r="F23" i="10"/>
  <c r="F22" i="10" s="1"/>
  <c r="E23" i="10"/>
  <c r="E22" i="10" s="1"/>
  <c r="D24" i="10"/>
  <c r="A24" i="10"/>
  <c r="F60" i="10"/>
  <c r="F59" i="10" s="1"/>
  <c r="F58" i="10" s="1"/>
  <c r="E60" i="10"/>
  <c r="E59" i="10" s="1"/>
  <c r="E58" i="10" s="1"/>
  <c r="D61" i="10"/>
  <c r="F52" i="10"/>
  <c r="F51" i="10" s="1"/>
  <c r="E52" i="10"/>
  <c r="E51" i="10" s="1"/>
  <c r="F29" i="10"/>
  <c r="E29" i="10"/>
  <c r="D32" i="10"/>
  <c r="D44" i="10" s="1"/>
  <c r="D21" i="10"/>
  <c r="A21" i="10"/>
  <c r="D19" i="10"/>
  <c r="A19" i="10"/>
  <c r="D18" i="10"/>
  <c r="A18" i="10"/>
  <c r="D17" i="10"/>
  <c r="A17" i="10"/>
  <c r="D16" i="10"/>
  <c r="A16" i="10"/>
  <c r="D15" i="10"/>
  <c r="A15" i="10"/>
  <c r="D13" i="10"/>
  <c r="A13" i="10"/>
  <c r="D12" i="10"/>
  <c r="A12" i="10"/>
  <c r="D11" i="10"/>
  <c r="A11" i="10"/>
  <c r="A1" i="10"/>
  <c r="F28" i="10" l="1"/>
  <c r="F27" i="10" s="1"/>
  <c r="E28" i="10"/>
  <c r="E27" i="10" s="1"/>
  <c r="F8" i="10"/>
  <c r="E9" i="10"/>
  <c r="E8" i="10" s="1"/>
  <c r="F7" i="10" l="1"/>
  <c r="F6" i="10" s="1"/>
  <c r="F62" i="10"/>
  <c r="E7" i="10"/>
  <c r="E6" i="10" s="1"/>
  <c r="E62" i="10"/>
  <c r="H21" i="9"/>
  <c r="I21" i="9"/>
  <c r="G21" i="9"/>
  <c r="F15" i="9"/>
  <c r="F21" i="9" s="1"/>
  <c r="D18" i="9"/>
  <c r="C16" i="9"/>
  <c r="E14" i="9"/>
  <c r="E12" i="9"/>
  <c r="Q46" i="8" l="1"/>
  <c r="R46" i="8"/>
  <c r="S46" i="8"/>
  <c r="T46" i="8"/>
  <c r="U46" i="8"/>
  <c r="P46" i="8"/>
  <c r="O21" i="9"/>
  <c r="J20" i="3" s="1"/>
  <c r="N21" i="9"/>
  <c r="J14" i="3" s="1"/>
  <c r="E13" i="9"/>
  <c r="Q90" i="8"/>
  <c r="Q89" i="8" s="1"/>
  <c r="R90" i="8"/>
  <c r="R89" i="8" s="1"/>
  <c r="S90" i="8"/>
  <c r="S89" i="8" s="1"/>
  <c r="T90" i="8"/>
  <c r="T89" i="8" s="1"/>
  <c r="U90" i="8"/>
  <c r="U89" i="8" s="1"/>
  <c r="Q24" i="8"/>
  <c r="R24" i="8"/>
  <c r="S24" i="8"/>
  <c r="T24" i="8"/>
  <c r="T23" i="8" s="1"/>
  <c r="U24" i="8"/>
  <c r="J27" i="8"/>
  <c r="K27" i="8"/>
  <c r="L27" i="8"/>
  <c r="M27" i="8"/>
  <c r="N27" i="8"/>
  <c r="I27" i="8"/>
  <c r="L20" i="3" l="1"/>
  <c r="N20" i="3" s="1"/>
  <c r="I20" i="3"/>
  <c r="K20" i="3" s="1"/>
  <c r="M20" i="3" s="1"/>
  <c r="L14" i="3"/>
  <c r="N14" i="3" s="1"/>
  <c r="I14" i="3"/>
  <c r="K14" i="3" s="1"/>
  <c r="M14" i="3" s="1"/>
  <c r="H27" i="8"/>
  <c r="Q76" i="8"/>
  <c r="R76" i="8"/>
  <c r="S76" i="8"/>
  <c r="T76" i="8"/>
  <c r="U76" i="8"/>
  <c r="P76" i="8"/>
  <c r="N78" i="8"/>
  <c r="M78" i="8"/>
  <c r="L78" i="8"/>
  <c r="K78" i="8"/>
  <c r="J78" i="8"/>
  <c r="I78" i="8"/>
  <c r="O78" i="8"/>
  <c r="Q63" i="8"/>
  <c r="R63" i="8"/>
  <c r="S63" i="8"/>
  <c r="T63" i="8"/>
  <c r="U63" i="8"/>
  <c r="P63" i="8"/>
  <c r="Q65" i="8"/>
  <c r="R65" i="8"/>
  <c r="S65" i="8"/>
  <c r="T65" i="8"/>
  <c r="U65" i="8"/>
  <c r="P65" i="8"/>
  <c r="Q102" i="8"/>
  <c r="R102" i="8"/>
  <c r="S102" i="8"/>
  <c r="T102" i="8"/>
  <c r="U102" i="8"/>
  <c r="P102" i="8"/>
  <c r="O104" i="8"/>
  <c r="N104" i="8"/>
  <c r="M104" i="8"/>
  <c r="L104" i="8"/>
  <c r="K104" i="8"/>
  <c r="J104" i="8"/>
  <c r="I104" i="8"/>
  <c r="O92" i="8"/>
  <c r="N92" i="8"/>
  <c r="M92" i="8"/>
  <c r="L92" i="8"/>
  <c r="K92" i="8"/>
  <c r="J92" i="8"/>
  <c r="I92" i="8"/>
  <c r="N85" i="8"/>
  <c r="M85" i="8"/>
  <c r="L85" i="8"/>
  <c r="K85" i="8"/>
  <c r="J85" i="8"/>
  <c r="I85" i="8"/>
  <c r="N84" i="8"/>
  <c r="M84" i="8"/>
  <c r="L84" i="8"/>
  <c r="K84" i="8"/>
  <c r="J84" i="8"/>
  <c r="I84" i="8"/>
  <c r="O85" i="8"/>
  <c r="O84" i="8"/>
  <c r="P90" i="8"/>
  <c r="P89" i="8" s="1"/>
  <c r="U83" i="8"/>
  <c r="T83" i="8"/>
  <c r="S83" i="8"/>
  <c r="R83" i="8"/>
  <c r="Q83" i="8"/>
  <c r="P83" i="8"/>
  <c r="J77" i="8"/>
  <c r="K77" i="8"/>
  <c r="L77" i="8"/>
  <c r="M77" i="8"/>
  <c r="N77" i="8"/>
  <c r="J80" i="8"/>
  <c r="K80" i="8"/>
  <c r="L80" i="8"/>
  <c r="M80" i="8"/>
  <c r="N80" i="8"/>
  <c r="J82" i="8"/>
  <c r="K82" i="8"/>
  <c r="L82" i="8"/>
  <c r="M82" i="8"/>
  <c r="N82" i="8"/>
  <c r="J87" i="8"/>
  <c r="K87" i="8"/>
  <c r="L87" i="8"/>
  <c r="M87" i="8"/>
  <c r="N87" i="8"/>
  <c r="J91" i="8"/>
  <c r="K91" i="8"/>
  <c r="L91" i="8"/>
  <c r="M91" i="8"/>
  <c r="N91" i="8"/>
  <c r="J97" i="8"/>
  <c r="K97" i="8"/>
  <c r="L97" i="8"/>
  <c r="M97" i="8"/>
  <c r="N97" i="8"/>
  <c r="J98" i="8"/>
  <c r="K98" i="8"/>
  <c r="L98" i="8"/>
  <c r="M98" i="8"/>
  <c r="N98" i="8"/>
  <c r="J100" i="8"/>
  <c r="K100" i="8"/>
  <c r="L100" i="8"/>
  <c r="M100" i="8"/>
  <c r="N100" i="8"/>
  <c r="J103" i="8"/>
  <c r="K103" i="8"/>
  <c r="L103" i="8"/>
  <c r="M103" i="8"/>
  <c r="N103" i="8"/>
  <c r="J107" i="8"/>
  <c r="K107" i="8"/>
  <c r="L107" i="8"/>
  <c r="M107" i="8"/>
  <c r="N107" i="8"/>
  <c r="I107" i="8"/>
  <c r="I103" i="8"/>
  <c r="I100" i="8"/>
  <c r="I98" i="8"/>
  <c r="I97" i="8"/>
  <c r="I91" i="8"/>
  <c r="I87" i="8"/>
  <c r="I82" i="8"/>
  <c r="I80" i="8"/>
  <c r="I77" i="8"/>
  <c r="J73" i="8"/>
  <c r="K73" i="8"/>
  <c r="L73" i="8"/>
  <c r="M73" i="8"/>
  <c r="N73" i="8"/>
  <c r="J74" i="8"/>
  <c r="K74" i="8"/>
  <c r="L74" i="8"/>
  <c r="M74" i="8"/>
  <c r="N74" i="8"/>
  <c r="I74" i="8"/>
  <c r="I73" i="8"/>
  <c r="J68" i="8"/>
  <c r="K68" i="8"/>
  <c r="L68" i="8"/>
  <c r="M68" i="8"/>
  <c r="N68" i="8"/>
  <c r="J70" i="8"/>
  <c r="K70" i="8"/>
  <c r="L70" i="8"/>
  <c r="M70" i="8"/>
  <c r="N70" i="8"/>
  <c r="I70" i="8"/>
  <c r="I68" i="8"/>
  <c r="J66" i="8"/>
  <c r="K66" i="8"/>
  <c r="L66" i="8"/>
  <c r="M66" i="8"/>
  <c r="N66" i="8"/>
  <c r="I66" i="8"/>
  <c r="J64" i="8"/>
  <c r="K64" i="8"/>
  <c r="L64" i="8"/>
  <c r="M64" i="8"/>
  <c r="N64" i="8"/>
  <c r="I64" i="8"/>
  <c r="J62" i="8"/>
  <c r="K62" i="8"/>
  <c r="L62" i="8"/>
  <c r="M62" i="8"/>
  <c r="N62" i="8"/>
  <c r="I62" i="8"/>
  <c r="J55" i="8"/>
  <c r="K55" i="8"/>
  <c r="L55" i="8"/>
  <c r="M55" i="8"/>
  <c r="N55" i="8"/>
  <c r="I55" i="8"/>
  <c r="J50" i="8"/>
  <c r="K50" i="8"/>
  <c r="L50" i="8"/>
  <c r="M50" i="8"/>
  <c r="N50" i="8"/>
  <c r="J52" i="8"/>
  <c r="K52" i="8"/>
  <c r="L52" i="8"/>
  <c r="M52" i="8"/>
  <c r="N52" i="8"/>
  <c r="I52" i="8"/>
  <c r="I50" i="8"/>
  <c r="J47" i="8"/>
  <c r="K47" i="8"/>
  <c r="L47" i="8"/>
  <c r="M47" i="8"/>
  <c r="N47" i="8"/>
  <c r="I47" i="8"/>
  <c r="J45" i="8"/>
  <c r="K45" i="8"/>
  <c r="L45" i="8"/>
  <c r="M45" i="8"/>
  <c r="N45" i="8"/>
  <c r="I45" i="8"/>
  <c r="J36" i="8"/>
  <c r="K36" i="8"/>
  <c r="L36" i="8"/>
  <c r="M36" i="8"/>
  <c r="N36" i="8"/>
  <c r="J37" i="8"/>
  <c r="K37" i="8"/>
  <c r="L37" i="8"/>
  <c r="M37" i="8"/>
  <c r="N37" i="8"/>
  <c r="J38" i="8"/>
  <c r="K38" i="8"/>
  <c r="L38" i="8"/>
  <c r="M38" i="8"/>
  <c r="N38" i="8"/>
  <c r="J39" i="8"/>
  <c r="K39" i="8"/>
  <c r="L39" i="8"/>
  <c r="M39" i="8"/>
  <c r="N39" i="8"/>
  <c r="J40" i="8"/>
  <c r="K40" i="8"/>
  <c r="L40" i="8"/>
  <c r="M40" i="8"/>
  <c r="N40" i="8"/>
  <c r="I37" i="8"/>
  <c r="I38" i="8"/>
  <c r="I39" i="8"/>
  <c r="I40" i="8"/>
  <c r="I36" i="8"/>
  <c r="J31" i="8"/>
  <c r="K31" i="8"/>
  <c r="L31" i="8"/>
  <c r="M31" i="8"/>
  <c r="N31" i="8"/>
  <c r="I31" i="8"/>
  <c r="J29" i="8"/>
  <c r="K29" i="8"/>
  <c r="L29" i="8"/>
  <c r="M29" i="8"/>
  <c r="N29" i="8"/>
  <c r="I29" i="8"/>
  <c r="J25" i="8"/>
  <c r="K25" i="8"/>
  <c r="L25" i="8"/>
  <c r="M25" i="8"/>
  <c r="N25" i="8"/>
  <c r="J26" i="8"/>
  <c r="K26" i="8"/>
  <c r="L26" i="8"/>
  <c r="M26" i="8"/>
  <c r="N26" i="8"/>
  <c r="I26" i="8"/>
  <c r="I25" i="8"/>
  <c r="J21" i="8"/>
  <c r="K21" i="8"/>
  <c r="L21" i="8"/>
  <c r="M21" i="8"/>
  <c r="N21" i="8"/>
  <c r="J15" i="8"/>
  <c r="K15" i="8"/>
  <c r="L15" i="8"/>
  <c r="M15" i="8"/>
  <c r="N15" i="8"/>
  <c r="J16" i="8"/>
  <c r="K16" i="8"/>
  <c r="L16" i="8"/>
  <c r="M16" i="8"/>
  <c r="N16" i="8"/>
  <c r="J17" i="8"/>
  <c r="K17" i="8"/>
  <c r="L17" i="8"/>
  <c r="M17" i="8"/>
  <c r="N17" i="8"/>
  <c r="J18" i="8"/>
  <c r="K18" i="8"/>
  <c r="L18" i="8"/>
  <c r="M18" i="8"/>
  <c r="N18" i="8"/>
  <c r="J12" i="8"/>
  <c r="K12" i="8"/>
  <c r="L12" i="8"/>
  <c r="M12" i="8"/>
  <c r="N12" i="8"/>
  <c r="I21" i="8"/>
  <c r="I18" i="8"/>
  <c r="N53" i="8" l="1"/>
  <c r="M53" i="8"/>
  <c r="L53" i="8"/>
  <c r="I46" i="8"/>
  <c r="K102" i="8"/>
  <c r="J53" i="8"/>
  <c r="N46" i="8"/>
  <c r="N60" i="8"/>
  <c r="K53" i="8"/>
  <c r="L60" i="8"/>
  <c r="K46" i="8"/>
  <c r="K60" i="8"/>
  <c r="I60" i="8"/>
  <c r="M46" i="8"/>
  <c r="M60" i="8"/>
  <c r="L46" i="8"/>
  <c r="J46" i="8"/>
  <c r="J60" i="8"/>
  <c r="I53" i="8"/>
  <c r="K65" i="8"/>
  <c r="J102" i="8"/>
  <c r="I102" i="8"/>
  <c r="J63" i="8"/>
  <c r="I65" i="8"/>
  <c r="J65" i="8"/>
  <c r="J76" i="8"/>
  <c r="L65" i="8"/>
  <c r="I76" i="8"/>
  <c r="I24" i="8"/>
  <c r="N76" i="8"/>
  <c r="N65" i="8"/>
  <c r="N102" i="8"/>
  <c r="J90" i="8"/>
  <c r="J89" i="8" s="1"/>
  <c r="M102" i="8"/>
  <c r="K76" i="8"/>
  <c r="N24" i="8"/>
  <c r="K90" i="8"/>
  <c r="K89" i="8" s="1"/>
  <c r="N83" i="8"/>
  <c r="N90" i="8"/>
  <c r="N89" i="8" s="1"/>
  <c r="M76" i="8"/>
  <c r="L76" i="8"/>
  <c r="H78" i="8"/>
  <c r="M24" i="8"/>
  <c r="K24" i="8"/>
  <c r="J24" i="8"/>
  <c r="L24" i="8"/>
  <c r="L63" i="8"/>
  <c r="M90" i="8"/>
  <c r="M89" i="8" s="1"/>
  <c r="O83" i="8"/>
  <c r="M65" i="8"/>
  <c r="I63" i="8"/>
  <c r="I90" i="8"/>
  <c r="I89" i="8" s="1"/>
  <c r="H92" i="8"/>
  <c r="K63" i="8"/>
  <c r="L102" i="8"/>
  <c r="M63" i="8"/>
  <c r="N63" i="8"/>
  <c r="H104" i="8"/>
  <c r="L90" i="8"/>
  <c r="L89" i="8" s="1"/>
  <c r="M83" i="8"/>
  <c r="L83" i="8"/>
  <c r="I83" i="8"/>
  <c r="H84" i="8"/>
  <c r="K83" i="8"/>
  <c r="H85" i="8"/>
  <c r="J83" i="8"/>
  <c r="A1" i="5"/>
  <c r="A1" i="6"/>
  <c r="F45" i="3"/>
  <c r="F46" i="3"/>
  <c r="F47" i="3"/>
  <c r="F44" i="3"/>
  <c r="F43" i="3" s="1"/>
  <c r="F41" i="3"/>
  <c r="F36" i="3"/>
  <c r="F39" i="3"/>
  <c r="F35" i="3"/>
  <c r="F33" i="3"/>
  <c r="F19" i="3"/>
  <c r="H19" i="3"/>
  <c r="I19" i="3"/>
  <c r="J19" i="3"/>
  <c r="K19" i="3"/>
  <c r="L19" i="3"/>
  <c r="M19" i="3"/>
  <c r="N19" i="3"/>
  <c r="E19" i="3"/>
  <c r="H17" i="3"/>
  <c r="I17" i="3"/>
  <c r="E17" i="3"/>
  <c r="F15" i="3"/>
  <c r="H15" i="3"/>
  <c r="E15" i="3"/>
  <c r="H12" i="3"/>
  <c r="E12" i="3"/>
  <c r="F34" i="3" l="1"/>
  <c r="G21" i="10"/>
  <c r="G20" i="10" s="1"/>
  <c r="J41" i="3" s="1"/>
  <c r="I41" i="3" s="1"/>
  <c r="H83" i="8"/>
  <c r="F22" i="3"/>
  <c r="F18" i="3"/>
  <c r="F17" i="3" s="1"/>
  <c r="F12" i="3"/>
  <c r="A1" i="3"/>
  <c r="H21" i="10" l="1"/>
  <c r="H20" i="10" s="1"/>
  <c r="A27" i="9"/>
  <c r="A110" i="8"/>
  <c r="A16" i="6"/>
  <c r="A15" i="5"/>
  <c r="A52" i="3"/>
  <c r="I21" i="10" l="1"/>
  <c r="I20" i="10" s="1"/>
  <c r="K41" i="3"/>
  <c r="M41" i="3" s="1"/>
  <c r="M40" i="3" s="1"/>
  <c r="L41" i="3"/>
  <c r="N41" i="3" s="1"/>
  <c r="N40" i="3" s="1"/>
  <c r="I40" i="3"/>
  <c r="K18" i="3"/>
  <c r="G42" i="3"/>
  <c r="G40" i="3"/>
  <c r="G32" i="3"/>
  <c r="E42" i="3"/>
  <c r="E40" i="3"/>
  <c r="E34" i="3"/>
  <c r="E32" i="3"/>
  <c r="F24" i="3"/>
  <c r="E23" i="3"/>
  <c r="E21" i="3"/>
  <c r="Q106" i="8"/>
  <c r="R101" i="8"/>
  <c r="P101" i="8"/>
  <c r="P96" i="8"/>
  <c r="S81" i="8"/>
  <c r="R81" i="8"/>
  <c r="Q81" i="8"/>
  <c r="P81" i="8"/>
  <c r="S72" i="8"/>
  <c r="R72" i="8"/>
  <c r="Q72" i="8"/>
  <c r="T67" i="8"/>
  <c r="S67" i="8"/>
  <c r="Q67" i="8"/>
  <c r="S49" i="8"/>
  <c r="Q35" i="8"/>
  <c r="U28" i="8"/>
  <c r="U23" i="8" s="1"/>
  <c r="S28" i="8"/>
  <c r="R28" i="8"/>
  <c r="O27" i="8"/>
  <c r="O25" i="8"/>
  <c r="Q20" i="8"/>
  <c r="S14" i="8"/>
  <c r="Q11" i="8"/>
  <c r="R11" i="8"/>
  <c r="U11" i="8"/>
  <c r="U10" i="8" s="1"/>
  <c r="P11" i="8"/>
  <c r="I14" i="8"/>
  <c r="O107" i="8"/>
  <c r="U106" i="8"/>
  <c r="U105" i="8" s="1"/>
  <c r="T106" i="8"/>
  <c r="S106" i="8"/>
  <c r="R106" i="8"/>
  <c r="P106" i="8"/>
  <c r="U101" i="8"/>
  <c r="T101" i="8"/>
  <c r="U99" i="8"/>
  <c r="T99" i="8"/>
  <c r="S99" i="8"/>
  <c r="R99" i="8"/>
  <c r="Q99" i="8"/>
  <c r="P99" i="8"/>
  <c r="O97" i="8"/>
  <c r="U96" i="8"/>
  <c r="U88" i="8"/>
  <c r="O87" i="8"/>
  <c r="U86" i="8"/>
  <c r="T86" i="8"/>
  <c r="S86" i="8"/>
  <c r="R86" i="8"/>
  <c r="Q86" i="8"/>
  <c r="P86" i="8"/>
  <c r="U81" i="8"/>
  <c r="T81" i="8"/>
  <c r="U79" i="8"/>
  <c r="S79" i="8"/>
  <c r="R79" i="8"/>
  <c r="Q79" i="8"/>
  <c r="P79" i="8"/>
  <c r="U72" i="8"/>
  <c r="U71" i="8" s="1"/>
  <c r="T72" i="8"/>
  <c r="O70" i="8"/>
  <c r="O68" i="8"/>
  <c r="U67" i="8"/>
  <c r="P67" i="8"/>
  <c r="O64" i="8"/>
  <c r="O55" i="8"/>
  <c r="O52" i="8"/>
  <c r="U49" i="8"/>
  <c r="T49" i="8"/>
  <c r="P49" i="8"/>
  <c r="U44" i="8"/>
  <c r="S44" i="8"/>
  <c r="R44" i="8"/>
  <c r="Q44" i="8"/>
  <c r="P44" i="8"/>
  <c r="O37" i="8"/>
  <c r="O31" i="8"/>
  <c r="U30" i="8"/>
  <c r="S30" i="8"/>
  <c r="R30" i="8"/>
  <c r="Q30" i="8"/>
  <c r="T20" i="8"/>
  <c r="U14" i="8"/>
  <c r="U13" i="8" s="1"/>
  <c r="T14" i="8"/>
  <c r="T11" i="8"/>
  <c r="E21" i="9"/>
  <c r="D21" i="9"/>
  <c r="C21" i="9"/>
  <c r="R23" i="8" l="1"/>
  <c r="G31" i="10" s="1"/>
  <c r="H31" i="10" s="1"/>
  <c r="I31" i="10" s="1"/>
  <c r="S23" i="8"/>
  <c r="E11" i="3"/>
  <c r="E25" i="3" s="1"/>
  <c r="S48" i="8"/>
  <c r="G45" i="10" s="1"/>
  <c r="R10" i="8"/>
  <c r="P48" i="8"/>
  <c r="T71" i="8"/>
  <c r="Q88" i="8"/>
  <c r="S88" i="8"/>
  <c r="P105" i="8"/>
  <c r="Q19" i="8"/>
  <c r="R71" i="8"/>
  <c r="G34" i="10" s="1"/>
  <c r="H34" i="10" s="1"/>
  <c r="I34" i="10" s="1"/>
  <c r="G39" i="10"/>
  <c r="H39" i="10" s="1"/>
  <c r="I39" i="10" s="1"/>
  <c r="P34" i="8"/>
  <c r="R88" i="8"/>
  <c r="T13" i="8"/>
  <c r="Q71" i="8"/>
  <c r="S71" i="8"/>
  <c r="Q105" i="8"/>
  <c r="T19" i="8"/>
  <c r="G25" i="10"/>
  <c r="H25" i="10" s="1"/>
  <c r="I25" i="10" s="1"/>
  <c r="T10" i="8"/>
  <c r="T88" i="8"/>
  <c r="Q10" i="8"/>
  <c r="S13" i="8"/>
  <c r="R105" i="8"/>
  <c r="T105" i="8"/>
  <c r="T48" i="8"/>
  <c r="U48" i="8"/>
  <c r="Q34" i="8"/>
  <c r="L18" i="3"/>
  <c r="N18" i="3" s="1"/>
  <c r="N17" i="3" s="1"/>
  <c r="J17" i="3"/>
  <c r="G17" i="10"/>
  <c r="H17" i="10" s="1"/>
  <c r="I17" i="10" s="1"/>
  <c r="P75" i="8"/>
  <c r="Q75" i="8"/>
  <c r="R75" i="8"/>
  <c r="G35" i="10" s="1"/>
  <c r="H35" i="10" s="1"/>
  <c r="I35" i="10" s="1"/>
  <c r="S75" i="8"/>
  <c r="G15" i="10"/>
  <c r="U75" i="8"/>
  <c r="G61" i="10" s="1"/>
  <c r="P10" i="8"/>
  <c r="M18" i="3"/>
  <c r="M17" i="3" s="1"/>
  <c r="K17" i="3"/>
  <c r="J40" i="3"/>
  <c r="E31" i="3"/>
  <c r="E50" i="3" s="1"/>
  <c r="B13" i="5" s="1"/>
  <c r="B12" i="5" s="1"/>
  <c r="B11" i="5" s="1"/>
  <c r="L40" i="3"/>
  <c r="K40" i="3"/>
  <c r="G31" i="3"/>
  <c r="G50" i="3" s="1"/>
  <c r="D13" i="5" s="1"/>
  <c r="D12" i="5" s="1"/>
  <c r="D11" i="5" s="1"/>
  <c r="P20" i="8"/>
  <c r="O15" i="8"/>
  <c r="O16" i="8"/>
  <c r="O18" i="8"/>
  <c r="O29" i="8"/>
  <c r="O38" i="8"/>
  <c r="O40" i="8"/>
  <c r="O62" i="8"/>
  <c r="O66" i="8"/>
  <c r="O98" i="8"/>
  <c r="R67" i="8"/>
  <c r="O21" i="8"/>
  <c r="R35" i="8"/>
  <c r="R14" i="8"/>
  <c r="P95" i="8"/>
  <c r="U20" i="8"/>
  <c r="U35" i="8"/>
  <c r="U34" i="8" s="1"/>
  <c r="Q28" i="8"/>
  <c r="Q23" i="8" s="1"/>
  <c r="O73" i="8"/>
  <c r="O47" i="8"/>
  <c r="O103" i="8"/>
  <c r="O77" i="8"/>
  <c r="O82" i="8"/>
  <c r="Q96" i="8"/>
  <c r="O65" i="8"/>
  <c r="P14" i="8"/>
  <c r="O17" i="8"/>
  <c r="Q14" i="8"/>
  <c r="O50" i="8"/>
  <c r="O74" i="8"/>
  <c r="R49" i="8"/>
  <c r="R96" i="8"/>
  <c r="O12" i="8"/>
  <c r="S35" i="8"/>
  <c r="S96" i="8"/>
  <c r="T35" i="8"/>
  <c r="O45" i="8"/>
  <c r="O80" i="8"/>
  <c r="T96" i="8"/>
  <c r="O100" i="8"/>
  <c r="O106" i="8"/>
  <c r="S101" i="8"/>
  <c r="Q101" i="8"/>
  <c r="O99" i="8"/>
  <c r="O91" i="8"/>
  <c r="O86" i="8"/>
  <c r="O81" i="8"/>
  <c r="T79" i="8"/>
  <c r="O63" i="8"/>
  <c r="O53" i="8"/>
  <c r="Q49" i="8"/>
  <c r="O46" i="8"/>
  <c r="T44" i="8"/>
  <c r="O36" i="8"/>
  <c r="O39" i="8"/>
  <c r="O30" i="8"/>
  <c r="O26" i="8"/>
  <c r="O24" i="8"/>
  <c r="R20" i="8"/>
  <c r="S20" i="8"/>
  <c r="S11" i="8"/>
  <c r="O89" i="8"/>
  <c r="P88" i="8"/>
  <c r="U95" i="8"/>
  <c r="U94" i="8" s="1"/>
  <c r="U93" i="8" s="1"/>
  <c r="S105" i="8"/>
  <c r="O76" i="8"/>
  <c r="Q21" i="9"/>
  <c r="P21" i="9"/>
  <c r="M21" i="9"/>
  <c r="L21" i="9"/>
  <c r="R1" i="13" s="1"/>
  <c r="K21" i="9"/>
  <c r="J16" i="3" s="1"/>
  <c r="H107" i="8"/>
  <c r="N106" i="8"/>
  <c r="M106" i="8"/>
  <c r="L106" i="8"/>
  <c r="K106" i="8"/>
  <c r="J106" i="8"/>
  <c r="I106" i="8"/>
  <c r="H103" i="8"/>
  <c r="N101" i="8"/>
  <c r="M101" i="8"/>
  <c r="L101" i="8"/>
  <c r="K101" i="8"/>
  <c r="J101" i="8"/>
  <c r="I101" i="8"/>
  <c r="H100" i="8"/>
  <c r="N99" i="8"/>
  <c r="M99" i="8"/>
  <c r="L99" i="8"/>
  <c r="K99" i="8"/>
  <c r="J99" i="8"/>
  <c r="I99" i="8"/>
  <c r="H98" i="8"/>
  <c r="H97" i="8"/>
  <c r="N96" i="8"/>
  <c r="M96" i="8"/>
  <c r="L96" i="8"/>
  <c r="K96" i="8"/>
  <c r="J96" i="8"/>
  <c r="I96" i="8"/>
  <c r="G94" i="8"/>
  <c r="F94" i="8"/>
  <c r="H91" i="8"/>
  <c r="N88" i="8"/>
  <c r="M88" i="8"/>
  <c r="L88" i="8"/>
  <c r="K88" i="8"/>
  <c r="J88" i="8"/>
  <c r="G88" i="8"/>
  <c r="F88" i="8"/>
  <c r="H87" i="8"/>
  <c r="N86" i="8"/>
  <c r="M86" i="8"/>
  <c r="L86" i="8"/>
  <c r="K86" i="8"/>
  <c r="J86" i="8"/>
  <c r="I86" i="8"/>
  <c r="G86" i="8"/>
  <c r="F86" i="8"/>
  <c r="H82" i="8"/>
  <c r="N81" i="8"/>
  <c r="M81" i="8"/>
  <c r="L81" i="8"/>
  <c r="K81" i="8"/>
  <c r="J81" i="8"/>
  <c r="I81" i="8"/>
  <c r="H80" i="8"/>
  <c r="N79" i="8"/>
  <c r="M79" i="8"/>
  <c r="L79" i="8"/>
  <c r="K79" i="8"/>
  <c r="J79" i="8"/>
  <c r="I79" i="8"/>
  <c r="H77" i="8"/>
  <c r="G76" i="8"/>
  <c r="F76" i="8"/>
  <c r="H74" i="8"/>
  <c r="H73" i="8"/>
  <c r="N72" i="8"/>
  <c r="M72" i="8"/>
  <c r="L72" i="8"/>
  <c r="K72" i="8"/>
  <c r="J72" i="8"/>
  <c r="I72" i="8"/>
  <c r="G72" i="8"/>
  <c r="F72" i="8"/>
  <c r="H70" i="8"/>
  <c r="H68" i="8"/>
  <c r="N67" i="8"/>
  <c r="M67" i="8"/>
  <c r="L67" i="8"/>
  <c r="K67" i="8"/>
  <c r="J67" i="8"/>
  <c r="I67" i="8"/>
  <c r="G67" i="8"/>
  <c r="F67" i="8"/>
  <c r="H66" i="8"/>
  <c r="H64" i="8"/>
  <c r="H62" i="8"/>
  <c r="H55" i="8"/>
  <c r="G53" i="8"/>
  <c r="F53" i="8"/>
  <c r="H52" i="8"/>
  <c r="H50" i="8"/>
  <c r="N49" i="8"/>
  <c r="N48" i="8" s="1"/>
  <c r="M49" i="8"/>
  <c r="M48" i="8" s="1"/>
  <c r="L49" i="8"/>
  <c r="L48" i="8" s="1"/>
  <c r="K49" i="8"/>
  <c r="K48" i="8" s="1"/>
  <c r="J49" i="8"/>
  <c r="I49" i="8"/>
  <c r="H47" i="8"/>
  <c r="H45" i="8"/>
  <c r="N44" i="8"/>
  <c r="M44" i="8"/>
  <c r="L44" i="8"/>
  <c r="K44" i="8"/>
  <c r="J44" i="8"/>
  <c r="I44" i="8"/>
  <c r="H40" i="8"/>
  <c r="H39" i="8"/>
  <c r="H38" i="8"/>
  <c r="H37" i="8"/>
  <c r="H36" i="8"/>
  <c r="N35" i="8"/>
  <c r="M35" i="8"/>
  <c r="M34" i="8" s="1"/>
  <c r="L35" i="8"/>
  <c r="K35" i="8"/>
  <c r="J35" i="8"/>
  <c r="I35" i="8"/>
  <c r="G35" i="8"/>
  <c r="F35" i="8"/>
  <c r="H31" i="8"/>
  <c r="N30" i="8"/>
  <c r="M30" i="8"/>
  <c r="L30" i="8"/>
  <c r="K30" i="8"/>
  <c r="J30" i="8"/>
  <c r="I30" i="8"/>
  <c r="H29" i="8"/>
  <c r="N28" i="8"/>
  <c r="M28" i="8"/>
  <c r="M23" i="8" s="1"/>
  <c r="L28" i="8"/>
  <c r="K28" i="8"/>
  <c r="K23" i="8" s="1"/>
  <c r="J28" i="8"/>
  <c r="I28" i="8"/>
  <c r="I23" i="8" s="1"/>
  <c r="H26" i="8"/>
  <c r="H25" i="8"/>
  <c r="G22" i="8"/>
  <c r="G9" i="8" s="1"/>
  <c r="F22" i="8"/>
  <c r="F9" i="8" s="1"/>
  <c r="H21" i="8"/>
  <c r="N20" i="8"/>
  <c r="M20" i="8"/>
  <c r="L20" i="8"/>
  <c r="K20" i="8"/>
  <c r="J20" i="8"/>
  <c r="I20" i="8"/>
  <c r="H18" i="8"/>
  <c r="H17" i="8"/>
  <c r="H16" i="8"/>
  <c r="H15" i="8"/>
  <c r="N14" i="8"/>
  <c r="M14" i="8"/>
  <c r="L14" i="8"/>
  <c r="K14" i="8"/>
  <c r="J14" i="8"/>
  <c r="I13" i="8"/>
  <c r="H12" i="8"/>
  <c r="N11" i="8"/>
  <c r="M11" i="8"/>
  <c r="L11" i="8"/>
  <c r="K11" i="8"/>
  <c r="J11" i="8"/>
  <c r="I11" i="8"/>
  <c r="F23" i="3"/>
  <c r="H21" i="3"/>
  <c r="J23" i="8" l="1"/>
  <c r="N23" i="8"/>
  <c r="L23" i="8"/>
  <c r="H45" i="10"/>
  <c r="J13" i="3"/>
  <c r="I13" i="3" s="1"/>
  <c r="G54" i="10"/>
  <c r="G53" i="10" s="1"/>
  <c r="H54" i="10"/>
  <c r="H53" i="10" s="1"/>
  <c r="J34" i="8"/>
  <c r="L34" i="8"/>
  <c r="I34" i="8"/>
  <c r="K34" i="8"/>
  <c r="I48" i="8"/>
  <c r="N34" i="8"/>
  <c r="J48" i="8"/>
  <c r="K71" i="8"/>
  <c r="S34" i="8"/>
  <c r="G44" i="10" s="1"/>
  <c r="H44" i="10" s="1"/>
  <c r="I44" i="10" s="1"/>
  <c r="G19" i="10"/>
  <c r="H19" i="10" s="1"/>
  <c r="I19" i="10" s="1"/>
  <c r="G40" i="10"/>
  <c r="H40" i="10" s="1"/>
  <c r="I40" i="10" s="1"/>
  <c r="G16" i="10"/>
  <c r="H16" i="10" s="1"/>
  <c r="I16" i="10" s="1"/>
  <c r="J13" i="8"/>
  <c r="M71" i="8"/>
  <c r="G49" i="10"/>
  <c r="H49" i="10" s="1"/>
  <c r="I49" i="10" s="1"/>
  <c r="K13" i="8"/>
  <c r="O44" i="8"/>
  <c r="K105" i="8"/>
  <c r="Q13" i="8"/>
  <c r="Q9" i="8" s="1"/>
  <c r="G11" i="10"/>
  <c r="H11" i="10" s="1"/>
  <c r="L71" i="8"/>
  <c r="N19" i="8"/>
  <c r="J105" i="8"/>
  <c r="Q48" i="8"/>
  <c r="T95" i="8"/>
  <c r="G57" i="10" s="1"/>
  <c r="G24" i="10"/>
  <c r="K19" i="8"/>
  <c r="L19" i="8"/>
  <c r="I10" i="8"/>
  <c r="M105" i="8"/>
  <c r="R13" i="8"/>
  <c r="G26" i="10"/>
  <c r="H26" i="10" s="1"/>
  <c r="I26" i="10" s="1"/>
  <c r="M19" i="8"/>
  <c r="L13" i="8"/>
  <c r="N71" i="8"/>
  <c r="N13" i="8"/>
  <c r="J10" i="8"/>
  <c r="L105" i="8"/>
  <c r="L10" i="8"/>
  <c r="M10" i="8"/>
  <c r="M9" i="8" s="1"/>
  <c r="N105" i="8"/>
  <c r="S10" i="8"/>
  <c r="O10" i="8" s="1"/>
  <c r="P19" i="8"/>
  <c r="G13" i="10" s="1"/>
  <c r="H13" i="10" s="1"/>
  <c r="I13" i="10" s="1"/>
  <c r="O90" i="8"/>
  <c r="M13" i="8"/>
  <c r="K10" i="8"/>
  <c r="N10" i="8"/>
  <c r="I71" i="8"/>
  <c r="S19" i="8"/>
  <c r="Q95" i="8"/>
  <c r="Q94" i="8" s="1"/>
  <c r="R95" i="8"/>
  <c r="G38" i="10" s="1"/>
  <c r="I19" i="8"/>
  <c r="J19" i="8"/>
  <c r="J71" i="8"/>
  <c r="R19" i="8"/>
  <c r="S95" i="8"/>
  <c r="U19" i="8"/>
  <c r="U9" i="8" s="1"/>
  <c r="O67" i="8"/>
  <c r="R48" i="8"/>
  <c r="G33" i="10" s="1"/>
  <c r="H33" i="10" s="1"/>
  <c r="I33" i="10" s="1"/>
  <c r="J75" i="8"/>
  <c r="K75" i="8"/>
  <c r="L75" i="8"/>
  <c r="M75" i="8"/>
  <c r="T34" i="8"/>
  <c r="R34" i="8"/>
  <c r="G60" i="10"/>
  <c r="H61" i="10"/>
  <c r="I61" i="10" s="1"/>
  <c r="N75" i="8"/>
  <c r="O105" i="8"/>
  <c r="G50" i="10"/>
  <c r="H15" i="10"/>
  <c r="I15" i="10" s="1"/>
  <c r="L17" i="3"/>
  <c r="L16" i="3"/>
  <c r="L15" i="3" s="1"/>
  <c r="I16" i="3"/>
  <c r="J15" i="3"/>
  <c r="L13" i="3"/>
  <c r="J12" i="3"/>
  <c r="P71" i="8"/>
  <c r="O79" i="8"/>
  <c r="T75" i="8"/>
  <c r="O28" i="8"/>
  <c r="O23" i="8"/>
  <c r="P13" i="8"/>
  <c r="P94" i="8"/>
  <c r="J11" i="14" s="1"/>
  <c r="R11" i="14" s="1"/>
  <c r="I75" i="8"/>
  <c r="O88" i="8"/>
  <c r="O60" i="8"/>
  <c r="N95" i="8"/>
  <c r="J95" i="8"/>
  <c r="O101" i="8"/>
  <c r="O35" i="8"/>
  <c r="H40" i="3"/>
  <c r="F40" i="3"/>
  <c r="H42" i="3"/>
  <c r="F42" i="3"/>
  <c r="F32" i="3"/>
  <c r="H32" i="3"/>
  <c r="O49" i="8"/>
  <c r="U22" i="8"/>
  <c r="O96" i="8"/>
  <c r="O11" i="8"/>
  <c r="H96" i="8"/>
  <c r="H65" i="8"/>
  <c r="K95" i="8"/>
  <c r="O20" i="8"/>
  <c r="H11" i="8"/>
  <c r="H86" i="8"/>
  <c r="T9" i="8"/>
  <c r="F24" i="8"/>
  <c r="O72" i="8"/>
  <c r="H67" i="8"/>
  <c r="O14" i="8"/>
  <c r="H20" i="8"/>
  <c r="O102" i="8"/>
  <c r="H76" i="8"/>
  <c r="H90" i="8"/>
  <c r="H24" i="8"/>
  <c r="H60" i="8"/>
  <c r="H81" i="8"/>
  <c r="L95" i="8"/>
  <c r="M95" i="8"/>
  <c r="H44" i="8"/>
  <c r="H53" i="8"/>
  <c r="H106" i="8"/>
  <c r="H30" i="8"/>
  <c r="G24" i="8"/>
  <c r="H63" i="8"/>
  <c r="H79" i="8"/>
  <c r="I95" i="8"/>
  <c r="H46" i="8"/>
  <c r="H101" i="8"/>
  <c r="H72" i="8"/>
  <c r="I105" i="8"/>
  <c r="H28" i="8"/>
  <c r="H35" i="8"/>
  <c r="H99" i="8"/>
  <c r="H49" i="8"/>
  <c r="H102" i="8"/>
  <c r="H14" i="8"/>
  <c r="F21" i="3"/>
  <c r="F11" i="3" s="1"/>
  <c r="F25" i="3" s="1"/>
  <c r="O29" i="1"/>
  <c r="M29" i="1"/>
  <c r="O11" i="1"/>
  <c r="M11" i="1"/>
  <c r="K11" i="1"/>
  <c r="I11" i="1"/>
  <c r="I9" i="1" s="1"/>
  <c r="G14" i="1"/>
  <c r="G13" i="1"/>
  <c r="H12" i="1"/>
  <c r="I12" i="1"/>
  <c r="F12" i="1"/>
  <c r="G11" i="1"/>
  <c r="G10" i="1"/>
  <c r="F9" i="1"/>
  <c r="N9" i="8" l="1"/>
  <c r="L9" i="8"/>
  <c r="R9" i="8"/>
  <c r="G9" i="1"/>
  <c r="G43" i="10"/>
  <c r="H43" i="10"/>
  <c r="H42" i="10" s="1"/>
  <c r="I45" i="10"/>
  <c r="I43" i="10" s="1"/>
  <c r="I42" i="10" s="1"/>
  <c r="G42" i="10"/>
  <c r="J37" i="3"/>
  <c r="I12" i="3"/>
  <c r="K13" i="3"/>
  <c r="I54" i="10"/>
  <c r="I53" i="10" s="1"/>
  <c r="H57" i="10"/>
  <c r="G56" i="10"/>
  <c r="I9" i="8"/>
  <c r="F15" i="1"/>
  <c r="G15" i="1" s="1"/>
  <c r="R94" i="8"/>
  <c r="G23" i="10"/>
  <c r="H23" i="10" s="1"/>
  <c r="I23" i="10" s="1"/>
  <c r="L94" i="8"/>
  <c r="Q93" i="8"/>
  <c r="G12" i="10"/>
  <c r="H12" i="10" s="1"/>
  <c r="I12" i="10" s="1"/>
  <c r="H71" i="8"/>
  <c r="K9" i="8"/>
  <c r="O75" i="8"/>
  <c r="G48" i="10"/>
  <c r="H48" i="10" s="1"/>
  <c r="I48" i="10" s="1"/>
  <c r="N94" i="8"/>
  <c r="S9" i="8"/>
  <c r="K94" i="8"/>
  <c r="H24" i="10"/>
  <c r="I24" i="10" s="1"/>
  <c r="T94" i="8"/>
  <c r="J94" i="8"/>
  <c r="H105" i="8"/>
  <c r="G32" i="10"/>
  <c r="H13" i="8"/>
  <c r="M94" i="8"/>
  <c r="R93" i="8"/>
  <c r="O95" i="8"/>
  <c r="H10" i="8"/>
  <c r="J9" i="8"/>
  <c r="S94" i="8"/>
  <c r="U7" i="8"/>
  <c r="O13" i="8"/>
  <c r="H60" i="10"/>
  <c r="I60" i="10" s="1"/>
  <c r="G59" i="10"/>
  <c r="H38" i="10"/>
  <c r="I38" i="10" s="1"/>
  <c r="G37" i="10"/>
  <c r="H50" i="10"/>
  <c r="J11" i="9"/>
  <c r="B11" i="9" s="1"/>
  <c r="P93" i="8"/>
  <c r="J44" i="3"/>
  <c r="O71" i="8"/>
  <c r="G18" i="10"/>
  <c r="P22" i="8"/>
  <c r="J38" i="3"/>
  <c r="G52" i="10"/>
  <c r="P9" i="8"/>
  <c r="J10" i="14" s="1"/>
  <c r="O19" i="8"/>
  <c r="I11" i="10"/>
  <c r="K16" i="3"/>
  <c r="I15" i="3"/>
  <c r="M13" i="3"/>
  <c r="M12" i="3" s="1"/>
  <c r="K12" i="3"/>
  <c r="L12" i="3"/>
  <c r="N13" i="3"/>
  <c r="N12" i="3" s="1"/>
  <c r="U8" i="8"/>
  <c r="J22" i="8"/>
  <c r="H23" i="8"/>
  <c r="Q22" i="8"/>
  <c r="S22" i="8"/>
  <c r="H31" i="3"/>
  <c r="H50" i="3" s="1"/>
  <c r="E13" i="5" s="1"/>
  <c r="E12" i="5" s="1"/>
  <c r="F31" i="3"/>
  <c r="F50" i="3" s="1"/>
  <c r="C13" i="5" s="1"/>
  <c r="C12" i="5" s="1"/>
  <c r="H15" i="1"/>
  <c r="O48" i="8"/>
  <c r="T22" i="8"/>
  <c r="R22" i="8"/>
  <c r="O34" i="8"/>
  <c r="I22" i="8"/>
  <c r="N22" i="8"/>
  <c r="H34" i="8"/>
  <c r="L22" i="8"/>
  <c r="K22" i="8"/>
  <c r="H95" i="8"/>
  <c r="H75" i="8"/>
  <c r="H48" i="8"/>
  <c r="H19" i="8"/>
  <c r="M22" i="8"/>
  <c r="H89" i="8"/>
  <c r="I88" i="8"/>
  <c r="I94" i="8"/>
  <c r="I15" i="1"/>
  <c r="G12" i="1"/>
  <c r="I37" i="3" l="1"/>
  <c r="K37" i="3" s="1"/>
  <c r="M37" i="3" s="1"/>
  <c r="L37" i="3"/>
  <c r="N37" i="3" s="1"/>
  <c r="G55" i="10"/>
  <c r="G51" i="10" s="1"/>
  <c r="J48" i="3"/>
  <c r="I57" i="10"/>
  <c r="I56" i="10" s="1"/>
  <c r="I55" i="10" s="1"/>
  <c r="H56" i="10"/>
  <c r="H55" i="10" s="1"/>
  <c r="B22" i="14"/>
  <c r="B23" i="14" s="1"/>
  <c r="J22" i="14"/>
  <c r="J23" i="14" s="1"/>
  <c r="R23" i="14" s="1"/>
  <c r="R10" i="14"/>
  <c r="G30" i="10"/>
  <c r="G29" i="10" s="1"/>
  <c r="H32" i="10"/>
  <c r="I32" i="10" s="1"/>
  <c r="I30" i="10" s="1"/>
  <c r="G22" i="10"/>
  <c r="G47" i="10"/>
  <c r="G46" i="10" s="1"/>
  <c r="G41" i="10" s="1"/>
  <c r="F30" i="1"/>
  <c r="F33" i="1" s="1"/>
  <c r="G33" i="1" s="1"/>
  <c r="O9" i="8"/>
  <c r="M7" i="8"/>
  <c r="J7" i="8"/>
  <c r="H9" i="8"/>
  <c r="K93" i="8"/>
  <c r="S93" i="8"/>
  <c r="N93" i="8"/>
  <c r="T93" i="8"/>
  <c r="O94" i="8"/>
  <c r="K7" i="8"/>
  <c r="H10" i="10"/>
  <c r="R7" i="8"/>
  <c r="L7" i="8"/>
  <c r="G10" i="10"/>
  <c r="J33" i="3" s="1"/>
  <c r="S7" i="8"/>
  <c r="H88" i="8"/>
  <c r="N8" i="8"/>
  <c r="Q7" i="8"/>
  <c r="I10" i="10"/>
  <c r="T7" i="8"/>
  <c r="J93" i="8"/>
  <c r="M93" i="8"/>
  <c r="L93" i="8"/>
  <c r="Q8" i="8"/>
  <c r="P7" i="8"/>
  <c r="H59" i="10"/>
  <c r="I59" i="10" s="1"/>
  <c r="G58" i="10"/>
  <c r="G36" i="10"/>
  <c r="J46" i="3"/>
  <c r="H37" i="10"/>
  <c r="I37" i="10" s="1"/>
  <c r="I50" i="10"/>
  <c r="I47" i="10" s="1"/>
  <c r="H47" i="10"/>
  <c r="H94" i="8"/>
  <c r="I93" i="8"/>
  <c r="I44" i="3"/>
  <c r="L44" i="3"/>
  <c r="H18" i="10"/>
  <c r="I18" i="10" s="1"/>
  <c r="G14" i="10"/>
  <c r="P8" i="8"/>
  <c r="J10" i="9"/>
  <c r="I38" i="3"/>
  <c r="K38" i="3" s="1"/>
  <c r="M38" i="3" s="1"/>
  <c r="L38" i="3"/>
  <c r="N38" i="3" s="1"/>
  <c r="H52" i="10"/>
  <c r="M16" i="3"/>
  <c r="K15" i="3"/>
  <c r="H30" i="1"/>
  <c r="I30" i="1" s="1"/>
  <c r="I8" i="8"/>
  <c r="S8" i="8"/>
  <c r="M8" i="8"/>
  <c r="R8" i="8"/>
  <c r="J8" i="8"/>
  <c r="K8" i="8"/>
  <c r="T8" i="8"/>
  <c r="L8" i="8"/>
  <c r="C11" i="5"/>
  <c r="O22" i="8"/>
  <c r="H22" i="8"/>
  <c r="N7" i="8"/>
  <c r="I7" i="8"/>
  <c r="L48" i="3" l="1"/>
  <c r="N48" i="3" s="1"/>
  <c r="I48" i="3"/>
  <c r="K48" i="3" s="1"/>
  <c r="M48" i="3" s="1"/>
  <c r="I52" i="10"/>
  <c r="I51" i="10" s="1"/>
  <c r="H51" i="10"/>
  <c r="G28" i="10"/>
  <c r="G27" i="10" s="1"/>
  <c r="H30" i="10"/>
  <c r="H29" i="10" s="1"/>
  <c r="J36" i="3"/>
  <c r="I36" i="3" s="1"/>
  <c r="K36" i="3" s="1"/>
  <c r="M36" i="3" s="1"/>
  <c r="J47" i="3"/>
  <c r="I47" i="3" s="1"/>
  <c r="K47" i="3" s="1"/>
  <c r="M47" i="3" s="1"/>
  <c r="H22" i="10"/>
  <c r="I22" i="10" s="1"/>
  <c r="I29" i="10"/>
  <c r="G9" i="10"/>
  <c r="G8" i="10" s="1"/>
  <c r="G30" i="1"/>
  <c r="H8" i="8"/>
  <c r="H93" i="8"/>
  <c r="O8" i="8"/>
  <c r="O93" i="8"/>
  <c r="B10" i="9"/>
  <c r="B21" i="9" s="1"/>
  <c r="B22" i="9" s="1"/>
  <c r="O7" i="8"/>
  <c r="J21" i="9"/>
  <c r="K10" i="1" s="1"/>
  <c r="H58" i="10"/>
  <c r="I58" i="10" s="1"/>
  <c r="J39" i="3"/>
  <c r="L46" i="3"/>
  <c r="N46" i="3" s="1"/>
  <c r="I46" i="3"/>
  <c r="K46" i="3" s="1"/>
  <c r="M46" i="3" s="1"/>
  <c r="H36" i="10"/>
  <c r="I36" i="10" s="1"/>
  <c r="H46" i="10"/>
  <c r="N44" i="3"/>
  <c r="K44" i="3"/>
  <c r="J35" i="3"/>
  <c r="H14" i="10"/>
  <c r="I33" i="3"/>
  <c r="L33" i="3"/>
  <c r="J32" i="3"/>
  <c r="N16" i="3"/>
  <c r="N15" i="3" s="1"/>
  <c r="M15" i="3"/>
  <c r="H33" i="1"/>
  <c r="I33" i="1" s="1"/>
  <c r="H7" i="8"/>
  <c r="E11" i="5"/>
  <c r="J43" i="3" l="1"/>
  <c r="J42" i="3" s="1"/>
  <c r="I46" i="10"/>
  <c r="I41" i="10" s="1"/>
  <c r="H41" i="10"/>
  <c r="G7" i="10"/>
  <c r="G6" i="10" s="1"/>
  <c r="G62" i="10"/>
  <c r="J22" i="9"/>
  <c r="H28" i="10"/>
  <c r="H27" i="10" s="1"/>
  <c r="I28" i="10"/>
  <c r="L36" i="3"/>
  <c r="N36" i="3" s="1"/>
  <c r="L47" i="3"/>
  <c r="N47" i="3" s="1"/>
  <c r="K14" i="1"/>
  <c r="I45" i="3"/>
  <c r="K45" i="3" s="1"/>
  <c r="M45" i="3" s="1"/>
  <c r="L45" i="3"/>
  <c r="N45" i="3" s="1"/>
  <c r="K13" i="1"/>
  <c r="J22" i="3"/>
  <c r="I22" i="3" s="1"/>
  <c r="I39" i="3"/>
  <c r="K39" i="3" s="1"/>
  <c r="M39" i="3" s="1"/>
  <c r="L39" i="3"/>
  <c r="N39" i="3" s="1"/>
  <c r="M44" i="3"/>
  <c r="I35" i="3"/>
  <c r="J34" i="3"/>
  <c r="J31" i="3" s="1"/>
  <c r="L35" i="3"/>
  <c r="I14" i="10"/>
  <c r="I9" i="10" s="1"/>
  <c r="I8" i="10" s="1"/>
  <c r="H9" i="10"/>
  <c r="H8" i="10" s="1"/>
  <c r="N33" i="3"/>
  <c r="N32" i="3" s="1"/>
  <c r="L32" i="3"/>
  <c r="I32" i="3"/>
  <c r="K33" i="3"/>
  <c r="H23" i="3"/>
  <c r="H11" i="3" s="1"/>
  <c r="H25" i="3" s="1"/>
  <c r="G25" i="3"/>
  <c r="K24" i="3"/>
  <c r="M24" i="3" s="1"/>
  <c r="L24" i="3"/>
  <c r="N24" i="3" s="1"/>
  <c r="I23" i="3"/>
  <c r="K23" i="3" s="1"/>
  <c r="I27" i="10" l="1"/>
  <c r="J50" i="3"/>
  <c r="G13" i="5" s="1"/>
  <c r="G12" i="5" s="1"/>
  <c r="G11" i="5" s="1"/>
  <c r="N43" i="3"/>
  <c r="N42" i="3" s="1"/>
  <c r="H62" i="10"/>
  <c r="H7" i="10"/>
  <c r="H6" i="10" s="1"/>
  <c r="I7" i="10"/>
  <c r="I62" i="10"/>
  <c r="J10" i="1"/>
  <c r="K9" i="1"/>
  <c r="K6" i="10"/>
  <c r="K43" i="3"/>
  <c r="K42" i="3" s="1"/>
  <c r="I43" i="3"/>
  <c r="I42" i="3" s="1"/>
  <c r="M43" i="3"/>
  <c r="M42" i="3" s="1"/>
  <c r="L22" i="3"/>
  <c r="N22" i="3" s="1"/>
  <c r="M14" i="1"/>
  <c r="O14" i="1" s="1"/>
  <c r="J14" i="1"/>
  <c r="L14" i="1" s="1"/>
  <c r="N14" i="1" s="1"/>
  <c r="J13" i="1"/>
  <c r="K12" i="1"/>
  <c r="L43" i="3"/>
  <c r="L42" i="3" s="1"/>
  <c r="J21" i="3"/>
  <c r="L21" i="3" s="1"/>
  <c r="N21" i="3" s="1"/>
  <c r="N35" i="3"/>
  <c r="N34" i="3" s="1"/>
  <c r="N31" i="3" s="1"/>
  <c r="L34" i="3"/>
  <c r="L31" i="3" s="1"/>
  <c r="I34" i="3"/>
  <c r="I31" i="3" s="1"/>
  <c r="K35" i="3"/>
  <c r="I21" i="3"/>
  <c r="K21" i="3" s="1"/>
  <c r="M21" i="3" s="1"/>
  <c r="K22" i="3"/>
  <c r="M22" i="3" s="1"/>
  <c r="K32" i="3"/>
  <c r="M33" i="3"/>
  <c r="M32" i="3" s="1"/>
  <c r="M23" i="3"/>
  <c r="J23" i="3"/>
  <c r="I6" i="10" l="1"/>
  <c r="L10" i="1"/>
  <c r="J9" i="1"/>
  <c r="N10" i="1"/>
  <c r="K15" i="1"/>
  <c r="L50" i="3"/>
  <c r="I13" i="5" s="1"/>
  <c r="I12" i="5" s="1"/>
  <c r="I11" i="5" s="1"/>
  <c r="I50" i="3"/>
  <c r="F13" i="5" s="1"/>
  <c r="F12" i="5" s="1"/>
  <c r="F11" i="5" s="1"/>
  <c r="N50" i="3"/>
  <c r="K13" i="5" s="1"/>
  <c r="K12" i="5" s="1"/>
  <c r="K11" i="5" s="1"/>
  <c r="N13" i="1"/>
  <c r="L13" i="1"/>
  <c r="J12" i="1"/>
  <c r="M35" i="3"/>
  <c r="M34" i="3" s="1"/>
  <c r="M31" i="3" s="1"/>
  <c r="K34" i="3"/>
  <c r="K31" i="3" s="1"/>
  <c r="I11" i="3"/>
  <c r="I25" i="3" s="1"/>
  <c r="M11" i="3"/>
  <c r="M25" i="3" s="1"/>
  <c r="K11" i="3"/>
  <c r="K25" i="3" s="1"/>
  <c r="J11" i="3"/>
  <c r="J25" i="3" s="1"/>
  <c r="L23" i="3"/>
  <c r="J15" i="1" l="1"/>
  <c r="J30" i="1" s="1"/>
  <c r="J33" i="1" s="1"/>
  <c r="N9" i="1"/>
  <c r="O10" i="1"/>
  <c r="O9" i="1" s="1"/>
  <c r="L9" i="1"/>
  <c r="M10" i="1"/>
  <c r="M9" i="1" s="1"/>
  <c r="M50" i="3"/>
  <c r="J13" i="5" s="1"/>
  <c r="J12" i="5" s="1"/>
  <c r="J11" i="5" s="1"/>
  <c r="K50" i="3"/>
  <c r="H13" i="5" s="1"/>
  <c r="H12" i="5" s="1"/>
  <c r="H11" i="5" s="1"/>
  <c r="M13" i="1"/>
  <c r="M12" i="1" s="1"/>
  <c r="M15" i="1" s="1"/>
  <c r="L12" i="1"/>
  <c r="O13" i="1"/>
  <c r="O12" i="1" s="1"/>
  <c r="N12" i="1"/>
  <c r="N15" i="1" s="1"/>
  <c r="L11" i="3"/>
  <c r="L25" i="3" s="1"/>
  <c r="N23" i="3"/>
  <c r="N11" i="3" s="1"/>
  <c r="N25" i="3" s="1"/>
  <c r="L15" i="1" l="1"/>
  <c r="K30" i="1"/>
  <c r="K33" i="1" s="1"/>
  <c r="L30" i="1"/>
  <c r="N30" i="1" s="1"/>
  <c r="O15" i="1"/>
  <c r="L33" i="1" l="1"/>
  <c r="M30" i="1"/>
  <c r="M33" i="1" s="1"/>
  <c r="N33" i="1"/>
  <c r="O30" i="1"/>
  <c r="O33" i="1" s="1"/>
</calcChain>
</file>

<file path=xl/sharedStrings.xml><?xml version="1.0" encoding="utf-8"?>
<sst xmlns="http://schemas.openxmlformats.org/spreadsheetml/2006/main" count="558" uniqueCount="215">
  <si>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</si>
  <si>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</si>
  <si>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</si>
  <si>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</si>
  <si>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</si>
  <si>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</si>
  <si>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</si>
  <si>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</si>
  <si>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</si>
  <si>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</si>
  <si>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</si>
  <si>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</si>
  <si>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</si>
  <si>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</si>
  <si>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</si>
  <si>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</si>
  <si>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</si>
  <si>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</si>
  <si>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</si>
  <si>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</si>
  <si>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</si>
  <si>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</si>
  <si>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</si>
  <si>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</si>
  <si>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</si>
  <si>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</si>
  <si>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</si>
  <si>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</si>
  <si>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</si>
  <si>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</si>
  <si>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</si>
  <si>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</si>
  <si>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</si>
  <si>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</si>
  <si>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</si>
  <si>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</si>
  <si>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</si>
  <si>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</si>
  <si>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</si>
  <si>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</si>
  <si>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</si>
  <si>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</si>
  <si>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</si>
  <si>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EUR/KN*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</si>
  <si>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</si>
  <si>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Projekcija 
za 2024.</t>
  </si>
  <si>
    <t>Projekcija 
za 2025.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</si>
  <si>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</si>
  <si>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</si>
  <si>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</si>
  <si>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</si>
  <si>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Rashodi za nabavu proizvedene dugotrajne imovine</t>
  </si>
  <si>
    <t>C) PRENESENI VIŠAK ILI PRENESENI MANJAK I VIŠEGODIŠNJI PLAN URAVNOTEŽENJA</t>
  </si>
  <si>
    <t>Naziv</t>
  </si>
  <si>
    <t>EUR</t>
  </si>
  <si>
    <t>08 Rekreacija, kultura, religija</t>
  </si>
  <si>
    <t>082 Službe kulture</t>
  </si>
  <si>
    <t>Prihodi od upravnih i
administrativnih pristojbi, pristojbi po posebnim propisima i naknada</t>
  </si>
  <si>
    <t>Kazne, upravne mjere i ostali rashodi</t>
  </si>
  <si>
    <t>Financijski rashodi</t>
  </si>
  <si>
    <t>UKUPNO PRIHODI:</t>
  </si>
  <si>
    <t>UKUPNO RASHODI:</t>
  </si>
  <si>
    <t>Pod skupina</t>
  </si>
  <si>
    <t>Odjeljak</t>
  </si>
  <si>
    <t>Osn. račun</t>
  </si>
  <si>
    <t>Naziv računa</t>
  </si>
  <si>
    <t>Vlastiti
prihodi</t>
  </si>
  <si>
    <t>Prihodi za posebne namjene</t>
  </si>
  <si>
    <t>Pomoći</t>
  </si>
  <si>
    <t xml:space="preserve"> Procjena 2005.</t>
  </si>
  <si>
    <t xml:space="preserve"> Procjena 2006.</t>
  </si>
  <si>
    <t>AKTIVNOST 01 - REDOVNI IZDACI POSLOVANJA</t>
  </si>
  <si>
    <t>Plaće (Bruto)</t>
  </si>
  <si>
    <t>Plaće za redovan rad</t>
  </si>
  <si>
    <t>Plaće za zaposlenike</t>
  </si>
  <si>
    <t>Ostali rashodi za zaposlene</t>
  </si>
  <si>
    <t>Nagrade</t>
  </si>
  <si>
    <t>Naknade za bolest, invalidnost i smrtni slučaj</t>
  </si>
  <si>
    <t>Regres za godišnji odmor</t>
  </si>
  <si>
    <t>Ostali nenavedeni rashodi za zaposlene</t>
  </si>
  <si>
    <t>Doprinosi na plaće</t>
  </si>
  <si>
    <t>Doprinosi za obvezno zdravstveno osiguranje</t>
  </si>
  <si>
    <t>Naknade troškova zaposlenima</t>
  </si>
  <si>
    <t>Službena putovanja</t>
  </si>
  <si>
    <t>Dnevnice za službeni put u zemlji</t>
  </si>
  <si>
    <t>Naknade za smještaj na sl. putu</t>
  </si>
  <si>
    <t>Naknada za službeni put u zemlji</t>
  </si>
  <si>
    <t>Naknade za prijevoz</t>
  </si>
  <si>
    <t>Naknade za prijevoz na posao i s posla</t>
  </si>
  <si>
    <t>Stručno usavršavanje radnika</t>
  </si>
  <si>
    <t>Seminari, savjetovanja i simpoziji</t>
  </si>
  <si>
    <t>Rashodi za materijal i energiju</t>
  </si>
  <si>
    <t>Uredski materijal i ostali materijalni rashodi</t>
  </si>
  <si>
    <t>Literatura</t>
  </si>
  <si>
    <t>Materijal i sredstva za čišćenje i održavanje</t>
  </si>
  <si>
    <t>Materijal za higijenske potrebe i njegu</t>
  </si>
  <si>
    <t>Ostali materijal za potrebe redovnog poslovanja</t>
  </si>
  <si>
    <t>Materijal i dijelovi za tekuće i inv.održavanje</t>
  </si>
  <si>
    <t>Materijal i dijelovi za tekuće i inv. održavanje</t>
  </si>
  <si>
    <t>Sitni inventar</t>
  </si>
  <si>
    <t>Rashodi za usluge</t>
  </si>
  <si>
    <t>Usluge telefona, pošte i prijevoza</t>
  </si>
  <si>
    <t>Usluge telefona, telefaksa</t>
  </si>
  <si>
    <t>Poštarina</t>
  </si>
  <si>
    <t>Usluge tek i inv. odr.postr. i opreme</t>
  </si>
  <si>
    <t>Zakupnine i najamnine</t>
  </si>
  <si>
    <t>Licence</t>
  </si>
  <si>
    <t>Intelektualne i osobne usluge</t>
  </si>
  <si>
    <t>Ostale intelektualne usluge</t>
  </si>
  <si>
    <t>Računalne usluge</t>
  </si>
  <si>
    <t>Ostale računalne usluge</t>
  </si>
  <si>
    <t>Ostale usluge</t>
  </si>
  <si>
    <t>Grafič. i tisk. usl., usl.kopiranja i uvezivanja</t>
  </si>
  <si>
    <t>Ostale nespomenute usluge</t>
  </si>
  <si>
    <t>Naknade troškova službenog puta</t>
  </si>
  <si>
    <t>Naknade ostalih troškova</t>
  </si>
  <si>
    <t>Ostali nespomenuti rashodi poslovanja</t>
  </si>
  <si>
    <t>Premije osiguranja</t>
  </si>
  <si>
    <t>Premije osiguranja ostale imovine</t>
  </si>
  <si>
    <t>Reprezentacija</t>
  </si>
  <si>
    <t>Članarine</t>
  </si>
  <si>
    <t>Tuzemne članarine</t>
  </si>
  <si>
    <t>Ostali financijski rashodi</t>
  </si>
  <si>
    <t>Bankarske usluge i usluge platnog prometa</t>
  </si>
  <si>
    <t>Usluge banaka</t>
  </si>
  <si>
    <t>Ras.za nabavu proizv. dugotrajne imovine</t>
  </si>
  <si>
    <t>Postrojenja i oprema</t>
  </si>
  <si>
    <t>Uredska oprema i namještaj</t>
  </si>
  <si>
    <t>Računala i računalna oprema</t>
  </si>
  <si>
    <t>Uredski namještaj</t>
  </si>
  <si>
    <t>Uređaji, strojevi i oprema za ostale namjene</t>
  </si>
  <si>
    <t>Uređaji</t>
  </si>
  <si>
    <t>Knjige</t>
  </si>
  <si>
    <t>Knjige u knjižnicama</t>
  </si>
  <si>
    <t>Nematerijalna proizvedena imovina</t>
  </si>
  <si>
    <t>Umjetnička, literarna i znanstvena djela</t>
  </si>
  <si>
    <t>Zvučni i tekstualni zapisi (AVE građa)</t>
  </si>
  <si>
    <t xml:space="preserve">Donacije </t>
  </si>
  <si>
    <t>Prihodi od nefinancijske imovine i nadokade šteta s osnova osiguranja</t>
  </si>
  <si>
    <t>Namjenski primici
od zaduživanja</t>
  </si>
  <si>
    <t>63622 (Ministarstvo kulture)</t>
  </si>
  <si>
    <t>Preneseni višak</t>
  </si>
  <si>
    <t>Ukupno (po izvorima)</t>
  </si>
  <si>
    <t>Ukupno prihodi i primici za 2023.</t>
  </si>
  <si>
    <t>HRK</t>
  </si>
  <si>
    <t>Izvor financiranja 11</t>
  </si>
  <si>
    <t>Izvor financiranja 42</t>
  </si>
  <si>
    <t>Izvor financiranja 51</t>
  </si>
  <si>
    <t xml:space="preserve">Rashodi za nabavu nefinancijske imovine </t>
  </si>
  <si>
    <t>Sveukupno rashodi:</t>
  </si>
  <si>
    <t>Pokriveni manjak:</t>
  </si>
  <si>
    <t>Korišteni višak:</t>
  </si>
  <si>
    <t>EUR (tečaj: 7,5345)</t>
  </si>
  <si>
    <t xml:space="preserve">                                                                                                                                </t>
  </si>
  <si>
    <t xml:space="preserve">        </t>
  </si>
  <si>
    <t>Prihodi od imovine</t>
  </si>
  <si>
    <t>Izvršenje 2022.**</t>
  </si>
  <si>
    <t>Plan 2023.**</t>
  </si>
  <si>
    <t>Plan za 2024.</t>
  </si>
  <si>
    <t>Projekcija 
za 2026.</t>
  </si>
  <si>
    <t>Izvršenje 2022.</t>
  </si>
  <si>
    <t>Plan 2023.</t>
  </si>
  <si>
    <t>Pomoći EU</t>
  </si>
  <si>
    <t>Prihodi od prodaje proizvoda i robe te pruženih usluga i prihodi od donacija</t>
  </si>
  <si>
    <t>Donacije</t>
  </si>
  <si>
    <t>Izvor financiranja 52</t>
  </si>
  <si>
    <t>PRIJEDLOG PLANA ZA 2024.</t>
  </si>
  <si>
    <t>PLAN 2024.
HRK</t>
  </si>
  <si>
    <r>
      <t xml:space="preserve">PLAN 2024.
EUR </t>
    </r>
    <r>
      <rPr>
        <b/>
        <sz val="8"/>
        <rFont val="Arial"/>
        <family val="2"/>
        <charset val="238"/>
      </rPr>
      <t>(Tečaj: 7,5345)</t>
    </r>
  </si>
  <si>
    <t>636220 (Ministarstvo kulture-otkup knjiga)</t>
  </si>
  <si>
    <t>Pristojbe i naknade</t>
  </si>
  <si>
    <t>Sudske pristojbe</t>
  </si>
  <si>
    <t>Javnobilježničke pristojbe</t>
  </si>
  <si>
    <t>Usluge platnog prometa</t>
  </si>
  <si>
    <t>Knjige - otkup MK</t>
  </si>
  <si>
    <t>PRIJEDLOG PLANA 2024.</t>
  </si>
  <si>
    <t>Premije osiguranja zaposlenih</t>
  </si>
  <si>
    <t>63813 (Pomoć EU)</t>
  </si>
  <si>
    <t>Pomoći
EU</t>
  </si>
  <si>
    <t>Usluge tekućeg i investicijskog održavanja</t>
  </si>
  <si>
    <t>Naknade troš. osobama izvan radnog odnosa</t>
  </si>
  <si>
    <t>Izvor financiranja 61</t>
  </si>
  <si>
    <t>PLAN
2024.
EUR</t>
  </si>
  <si>
    <t>PLAN
2024.
HRK</t>
  </si>
  <si>
    <t>** Napomena: Iznosi u stupcima Izvršenje 2022. i Plan 2023. preračunavaju se iz kuna u eure prema fiksnom tečaju konverzije (1 EUR=7,53450 kuna) i po pravilima za preračunavanje i zaokruživanje.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</si>
  <si>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8"/>
        <color indexed="8"/>
        <rFont val="Arial"/>
        <family val="2"/>
        <charset val="238"/>
      </rPr>
      <t>u kunama i u eurima</t>
    </r>
    <r>
      <rPr>
        <b/>
        <i/>
        <sz val="8"/>
        <color indexed="8"/>
        <rFont val="Arial"/>
        <family val="2"/>
        <charset val="238"/>
      </rPr>
      <t>.</t>
    </r>
  </si>
  <si>
    <t>FINANCIJSKI PLAN
GRADSKE KNJIŽNICE KSAVER ŠANDOR GJALSKI 
ZA 2024. I PROJEKCIJA ZA 2025. I 2026. GODINU</t>
  </si>
  <si>
    <t>Energija</t>
  </si>
  <si>
    <t>Električna energija</t>
  </si>
  <si>
    <t>Plin</t>
  </si>
  <si>
    <t>Usluge interneta</t>
  </si>
  <si>
    <t>Komunalne usluge</t>
  </si>
  <si>
    <t>Opskrba vodom</t>
  </si>
  <si>
    <t>Iznošenje i odvoz smeća</t>
  </si>
  <si>
    <t>Ostale komunalne usluge</t>
  </si>
  <si>
    <t>Zakupnine i najamnine za građevinske objekte</t>
  </si>
  <si>
    <t>Usluge čišćenja, pranja i sl.</t>
  </si>
  <si>
    <t>Usluge tek. i inv. održavanja građ.objekta</t>
  </si>
  <si>
    <t>6711(Grad)</t>
  </si>
  <si>
    <t>6712(Grad)</t>
  </si>
  <si>
    <t>63613 (Krap.zag.županija)</t>
  </si>
  <si>
    <t>63823 (Pomoć EU)</t>
  </si>
  <si>
    <t xml:space="preserve">PROGRAM: 1015 </t>
  </si>
  <si>
    <t>JAVNE POTREBE U KULTURI I RELIGIJSKOJ KULTURI</t>
  </si>
  <si>
    <t>Aktivnost A101501</t>
  </si>
  <si>
    <t>REDOVNA DJELATNOST GRADSKE KNJIŽNICE "KSAVER ŠANDOR GJALSKI"</t>
  </si>
  <si>
    <t>Aktivnost A101502</t>
  </si>
  <si>
    <t>RASHODI IZ VLASTITIH I OSTALIH PRIHODA GRADSKE KNJIŽNICE "KSAVER ŠANDOR GJALSKI"</t>
  </si>
  <si>
    <t>INDEKS
PLAN2024/2023</t>
  </si>
  <si>
    <t>RAZLIKA
IZNOS
2024-2023</t>
  </si>
  <si>
    <t>SVI IZVORI</t>
  </si>
  <si>
    <t>PLAN 2023.</t>
  </si>
  <si>
    <t>Ostale naknade troškova zaposlenima</t>
  </si>
  <si>
    <t>Naknada za korištenje privatnog automobila u
službene svrhe</t>
  </si>
  <si>
    <t>Zabok, 09.11.2023.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</si>
</sst>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5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theme="0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7.5"/>
      <name val="Arial"/>
      <family val="2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14"/>
      <name val="Arial"/>
      <family val="2"/>
      <charset val="238"/>
    </font>
    <font>
      <b/>
      <sz val="8"/>
      <color theme="9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i/>
      <sz val="8"/>
      <color indexed="8"/>
      <name val="Arial"/>
      <family val="2"/>
      <charset val="238"/>
    </font>
    <font>
      <b/>
      <i/>
      <u/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2"/>
      <color rgb="FFC0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320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left" wrapText="1"/>
    </xf>
    <xf numFmtId="0" fontId="13" fillId="0" borderId="0" xfId="0" applyFont="1"/>
    <xf numFmtId="0" fontId="17" fillId="0" borderId="0" xfId="0" applyFont="1" applyAlignment="1">
      <alignment horizontal="center" vertical="center" wrapText="1"/>
    </xf>
    <xf numFmtId="0" fontId="18" fillId="2" borderId="0" xfId="0" quotePrefix="1" applyFont="1" applyFill="1" applyAlignment="1">
      <alignment horizontal="center" vertical="center"/>
    </xf>
    <xf numFmtId="3" fontId="19" fillId="2" borderId="0" xfId="0" applyNumberFormat="1" applyFont="1" applyFill="1" applyAlignment="1">
      <alignment horizontal="right"/>
    </xf>
    <xf numFmtId="3" fontId="15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 applyAlignment="1">
      <alignment horizontal="right"/>
    </xf>
    <xf numFmtId="0" fontId="10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3" fontId="3" fillId="3" borderId="4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0" fontId="8" fillId="3" borderId="3" xfId="0" quotePrefix="1" applyFont="1" applyFill="1" applyBorder="1" applyAlignment="1">
      <alignment horizontal="left" vertical="center"/>
    </xf>
    <xf numFmtId="0" fontId="9" fillId="3" borderId="3" xfId="0" quotePrefix="1" applyFont="1" applyFill="1" applyBorder="1" applyAlignment="1">
      <alignment horizontal="left" vertical="center"/>
    </xf>
    <xf numFmtId="0" fontId="8" fillId="3" borderId="3" xfId="0" applyFont="1" applyFill="1" applyBorder="1" applyAlignment="1">
      <alignment vertical="center" wrapText="1"/>
    </xf>
    <xf numFmtId="3" fontId="6" fillId="2" borderId="4" xfId="0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 vertical="center"/>
    </xf>
    <xf numFmtId="0" fontId="9" fillId="3" borderId="3" xfId="0" quotePrefix="1" applyFont="1" applyFill="1" applyBorder="1" applyAlignment="1">
      <alignment horizontal="left" vertical="center" wrapText="1"/>
    </xf>
    <xf numFmtId="4" fontId="0" fillId="0" borderId="0" xfId="0" applyNumberFormat="1"/>
    <xf numFmtId="0" fontId="20" fillId="2" borderId="3" xfId="0" quotePrefix="1" applyFont="1" applyFill="1" applyBorder="1" applyAlignment="1">
      <alignment horizontal="left" vertical="center" wrapText="1"/>
    </xf>
    <xf numFmtId="3" fontId="21" fillId="2" borderId="4" xfId="0" applyNumberFormat="1" applyFont="1" applyFill="1" applyBorder="1" applyAlignment="1">
      <alignment horizontal="right"/>
    </xf>
    <xf numFmtId="3" fontId="21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6" fillId="3" borderId="4" xfId="0" applyNumberFormat="1" applyFont="1" applyFill="1" applyBorder="1" applyAlignment="1">
      <alignment horizontal="right"/>
    </xf>
    <xf numFmtId="0" fontId="10" fillId="3" borderId="3" xfId="0" applyFont="1" applyFill="1" applyBorder="1" applyAlignment="1">
      <alignment vertical="center" wrapText="1"/>
    </xf>
    <xf numFmtId="3" fontId="23" fillId="0" borderId="0" xfId="1" applyNumberFormat="1" applyFont="1"/>
    <xf numFmtId="3" fontId="24" fillId="0" borderId="0" xfId="1" applyNumberFormat="1" applyFont="1" applyAlignment="1">
      <alignment horizontal="left"/>
    </xf>
    <xf numFmtId="3" fontId="10" fillId="0" borderId="6" xfId="1" applyNumberFormat="1" applyFont="1" applyBorder="1" applyAlignment="1">
      <alignment horizontal="center" vertical="center" wrapText="1"/>
    </xf>
    <xf numFmtId="3" fontId="25" fillId="0" borderId="6" xfId="1" applyNumberFormat="1" applyFont="1" applyBorder="1" applyAlignment="1">
      <alignment horizontal="center" vertical="center" wrapText="1"/>
    </xf>
    <xf numFmtId="3" fontId="22" fillId="0" borderId="7" xfId="1" applyNumberFormat="1" applyFont="1" applyBorder="1" applyAlignment="1">
      <alignment horizontal="center" wrapText="1"/>
    </xf>
    <xf numFmtId="3" fontId="10" fillId="0" borderId="8" xfId="1" applyNumberFormat="1" applyFont="1" applyBorder="1" applyAlignment="1">
      <alignment horizontal="center" vertical="center" wrapText="1"/>
    </xf>
    <xf numFmtId="3" fontId="23" fillId="0" borderId="0" xfId="1" applyNumberFormat="1" applyFont="1" applyAlignment="1">
      <alignment wrapText="1"/>
    </xf>
    <xf numFmtId="3" fontId="22" fillId="5" borderId="6" xfId="1" applyNumberFormat="1" applyFont="1" applyFill="1" applyBorder="1" applyAlignment="1">
      <alignment horizontal="right" vertical="center" wrapText="1"/>
    </xf>
    <xf numFmtId="3" fontId="22" fillId="0" borderId="0" xfId="1" applyNumberFormat="1" applyFont="1" applyAlignment="1">
      <alignment horizontal="center" wrapText="1"/>
    </xf>
    <xf numFmtId="3" fontId="22" fillId="5" borderId="8" xfId="1" applyNumberFormat="1" applyFont="1" applyFill="1" applyBorder="1" applyAlignment="1">
      <alignment horizontal="right" vertical="center" wrapText="1"/>
    </xf>
    <xf numFmtId="0" fontId="26" fillId="6" borderId="6" xfId="1" applyFont="1" applyFill="1" applyBorder="1" applyAlignment="1">
      <alignment horizontal="center"/>
    </xf>
    <xf numFmtId="0" fontId="27" fillId="6" borderId="6" xfId="1" applyFont="1" applyFill="1" applyBorder="1"/>
    <xf numFmtId="3" fontId="22" fillId="6" borderId="6" xfId="1" applyNumberFormat="1" applyFont="1" applyFill="1" applyBorder="1" applyAlignment="1">
      <alignment vertical="center"/>
    </xf>
    <xf numFmtId="3" fontId="22" fillId="0" borderId="0" xfId="1" applyNumberFormat="1" applyFont="1"/>
    <xf numFmtId="3" fontId="22" fillId="6" borderId="8" xfId="1" applyNumberFormat="1" applyFont="1" applyFill="1" applyBorder="1" applyAlignment="1">
      <alignment vertical="center"/>
    </xf>
    <xf numFmtId="3" fontId="23" fillId="7" borderId="0" xfId="1" applyNumberFormat="1" applyFont="1" applyFill="1"/>
    <xf numFmtId="0" fontId="26" fillId="8" borderId="6" xfId="1" applyFont="1" applyFill="1" applyBorder="1" applyAlignment="1">
      <alignment horizontal="center"/>
    </xf>
    <xf numFmtId="0" fontId="27" fillId="8" borderId="6" xfId="1" applyFont="1" applyFill="1" applyBorder="1"/>
    <xf numFmtId="3" fontId="22" fillId="8" borderId="6" xfId="1" applyNumberFormat="1" applyFont="1" applyFill="1" applyBorder="1" applyAlignment="1">
      <alignment vertical="center"/>
    </xf>
    <xf numFmtId="3" fontId="22" fillId="8" borderId="0" xfId="1" applyNumberFormat="1" applyFont="1" applyFill="1"/>
    <xf numFmtId="3" fontId="22" fillId="8" borderId="8" xfId="1" applyNumberFormat="1" applyFont="1" applyFill="1" applyBorder="1" applyAlignment="1">
      <alignment vertical="center"/>
    </xf>
    <xf numFmtId="3" fontId="22" fillId="7" borderId="0" xfId="1" applyNumberFormat="1" applyFont="1" applyFill="1"/>
    <xf numFmtId="0" fontId="26" fillId="9" borderId="6" xfId="1" applyFont="1" applyFill="1" applyBorder="1" applyAlignment="1">
      <alignment horizontal="center"/>
    </xf>
    <xf numFmtId="0" fontId="27" fillId="9" borderId="6" xfId="1" applyFont="1" applyFill="1" applyBorder="1"/>
    <xf numFmtId="3" fontId="22" fillId="9" borderId="6" xfId="1" applyNumberFormat="1" applyFont="1" applyFill="1" applyBorder="1" applyAlignment="1">
      <alignment vertical="center"/>
    </xf>
    <xf numFmtId="3" fontId="22" fillId="9" borderId="0" xfId="1" applyNumberFormat="1" applyFont="1" applyFill="1"/>
    <xf numFmtId="3" fontId="22" fillId="9" borderId="8" xfId="1" applyNumberFormat="1" applyFont="1" applyFill="1" applyBorder="1" applyAlignment="1">
      <alignment vertical="center"/>
    </xf>
    <xf numFmtId="0" fontId="28" fillId="7" borderId="6" xfId="1" applyFont="1" applyFill="1" applyBorder="1" applyAlignment="1">
      <alignment horizontal="center"/>
    </xf>
    <xf numFmtId="0" fontId="26" fillId="7" borderId="6" xfId="1" applyFont="1" applyFill="1" applyBorder="1" applyAlignment="1">
      <alignment horizontal="center"/>
    </xf>
    <xf numFmtId="0" fontId="29" fillId="7" borderId="6" xfId="1" applyFont="1" applyFill="1" applyBorder="1"/>
    <xf numFmtId="3" fontId="23" fillId="7" borderId="6" xfId="1" applyNumberFormat="1" applyFont="1" applyFill="1" applyBorder="1" applyAlignment="1">
      <alignment vertical="center"/>
    </xf>
    <xf numFmtId="3" fontId="23" fillId="7" borderId="8" xfId="1" applyNumberFormat="1" applyFont="1" applyFill="1" applyBorder="1" applyAlignment="1">
      <alignment vertical="center"/>
    </xf>
    <xf numFmtId="3" fontId="22" fillId="6" borderId="9" xfId="1" applyNumberFormat="1" applyFont="1" applyFill="1" applyBorder="1" applyAlignment="1">
      <alignment vertical="center"/>
    </xf>
    <xf numFmtId="3" fontId="23" fillId="6" borderId="0" xfId="1" applyNumberFormat="1" applyFont="1" applyFill="1"/>
    <xf numFmtId="3" fontId="22" fillId="9" borderId="9" xfId="1" applyNumberFormat="1" applyFont="1" applyFill="1" applyBorder="1" applyAlignment="1">
      <alignment vertical="center"/>
    </xf>
    <xf numFmtId="0" fontId="29" fillId="7" borderId="6" xfId="1" applyFont="1" applyFill="1" applyBorder="1" applyAlignment="1">
      <alignment wrapText="1"/>
    </xf>
    <xf numFmtId="3" fontId="22" fillId="7" borderId="6" xfId="1" applyNumberFormat="1" applyFont="1" applyFill="1" applyBorder="1" applyAlignment="1">
      <alignment vertical="center"/>
    </xf>
    <xf numFmtId="0" fontId="27" fillId="8" borderId="6" xfId="1" applyFont="1" applyFill="1" applyBorder="1" applyAlignment="1">
      <alignment wrapText="1"/>
    </xf>
    <xf numFmtId="3" fontId="22" fillId="6" borderId="6" xfId="1" applyNumberFormat="1" applyFont="1" applyFill="1" applyBorder="1"/>
    <xf numFmtId="3" fontId="22" fillId="6" borderId="9" xfId="1" applyNumberFormat="1" applyFont="1" applyFill="1" applyBorder="1"/>
    <xf numFmtId="3" fontId="22" fillId="6" borderId="8" xfId="1" applyNumberFormat="1" applyFont="1" applyFill="1" applyBorder="1"/>
    <xf numFmtId="3" fontId="22" fillId="6" borderId="0" xfId="1" applyNumberFormat="1" applyFont="1" applyFill="1"/>
    <xf numFmtId="3" fontId="22" fillId="8" borderId="6" xfId="1" applyNumberFormat="1" applyFont="1" applyFill="1" applyBorder="1"/>
    <xf numFmtId="3" fontId="22" fillId="8" borderId="9" xfId="1" applyNumberFormat="1" applyFont="1" applyFill="1" applyBorder="1"/>
    <xf numFmtId="3" fontId="22" fillId="8" borderId="8" xfId="1" applyNumberFormat="1" applyFont="1" applyFill="1" applyBorder="1"/>
    <xf numFmtId="3" fontId="22" fillId="9" borderId="6" xfId="1" applyNumberFormat="1" applyFont="1" applyFill="1" applyBorder="1"/>
    <xf numFmtId="3" fontId="22" fillId="9" borderId="6" xfId="1" applyNumberFormat="1" applyFont="1" applyFill="1" applyBorder="1" applyAlignment="1">
      <alignment wrapText="1"/>
    </xf>
    <xf numFmtId="3" fontId="22" fillId="9" borderId="8" xfId="1" applyNumberFormat="1" applyFont="1" applyFill="1" applyBorder="1"/>
    <xf numFmtId="3" fontId="23" fillId="7" borderId="6" xfId="1" applyNumberFormat="1" applyFont="1" applyFill="1" applyBorder="1"/>
    <xf numFmtId="3" fontId="23" fillId="7" borderId="6" xfId="1" applyNumberFormat="1" applyFont="1" applyFill="1" applyBorder="1" applyAlignment="1">
      <alignment wrapText="1"/>
    </xf>
    <xf numFmtId="3" fontId="23" fillId="7" borderId="8" xfId="1" applyNumberFormat="1" applyFont="1" applyFill="1" applyBorder="1"/>
    <xf numFmtId="0" fontId="27" fillId="9" borderId="6" xfId="1" applyFont="1" applyFill="1" applyBorder="1" applyAlignment="1">
      <alignment wrapText="1"/>
    </xf>
    <xf numFmtId="0" fontId="23" fillId="0" borderId="0" xfId="1" applyFont="1" applyAlignment="1">
      <alignment horizontal="center"/>
    </xf>
    <xf numFmtId="0" fontId="23" fillId="0" borderId="0" xfId="1" applyFont="1"/>
    <xf numFmtId="0" fontId="8" fillId="0" borderId="0" xfId="1"/>
    <xf numFmtId="0" fontId="10" fillId="0" borderId="0" xfId="1" applyFont="1"/>
    <xf numFmtId="0" fontId="7" fillId="0" borderId="0" xfId="1" applyFont="1"/>
    <xf numFmtId="0" fontId="31" fillId="0" borderId="0" xfId="1" applyFont="1" applyAlignment="1">
      <alignment horizontal="center"/>
    </xf>
    <xf numFmtId="0" fontId="32" fillId="0" borderId="0" xfId="1" applyFont="1" applyAlignment="1">
      <alignment horizontal="right"/>
    </xf>
    <xf numFmtId="0" fontId="34" fillId="0" borderId="19" xfId="1" applyFont="1" applyBorder="1" applyAlignment="1">
      <alignment horizont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9" xfId="1" applyFont="1" applyBorder="1"/>
    <xf numFmtId="0" fontId="7" fillId="0" borderId="24" xfId="1" applyFont="1" applyBorder="1"/>
    <xf numFmtId="0" fontId="34" fillId="0" borderId="25" xfId="1" applyFont="1" applyBorder="1" applyAlignment="1">
      <alignment horizontal="center"/>
    </xf>
    <xf numFmtId="0" fontId="34" fillId="0" borderId="13" xfId="1" applyFont="1" applyBorder="1" applyAlignment="1">
      <alignment horizontal="center"/>
    </xf>
    <xf numFmtId="0" fontId="7" fillId="0" borderId="27" xfId="1" applyFont="1" applyBorder="1"/>
    <xf numFmtId="0" fontId="7" fillId="0" borderId="29" xfId="1" applyFont="1" applyBorder="1"/>
    <xf numFmtId="0" fontId="31" fillId="0" borderId="10" xfId="1" applyFont="1" applyBorder="1"/>
    <xf numFmtId="3" fontId="7" fillId="0" borderId="15" xfId="1" applyNumberFormat="1" applyFont="1" applyBorder="1"/>
    <xf numFmtId="3" fontId="7" fillId="0" borderId="17" xfId="1" applyNumberFormat="1" applyFont="1" applyBorder="1"/>
    <xf numFmtId="0" fontId="31" fillId="0" borderId="0" xfId="1" applyFont="1"/>
    <xf numFmtId="3" fontId="7" fillId="0" borderId="0" xfId="1" applyNumberFormat="1" applyFont="1"/>
    <xf numFmtId="3" fontId="8" fillId="0" borderId="0" xfId="1" applyNumberFormat="1"/>
    <xf numFmtId="0" fontId="35" fillId="0" borderId="0" xfId="0" applyFont="1" applyAlignment="1">
      <alignment horizontal="center" vertical="center" wrapText="1"/>
    </xf>
    <xf numFmtId="3" fontId="36" fillId="0" borderId="0" xfId="1" applyNumberFormat="1" applyFont="1"/>
    <xf numFmtId="3" fontId="16" fillId="0" borderId="6" xfId="1" applyNumberFormat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/>
    </xf>
    <xf numFmtId="3" fontId="3" fillId="2" borderId="3" xfId="0" applyNumberFormat="1" applyFont="1" applyFill="1" applyBorder="1" applyAlignment="1">
      <alignment horizontal="right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37" fillId="0" borderId="0" xfId="0" applyFont="1"/>
    <xf numFmtId="4" fontId="38" fillId="0" borderId="0" xfId="0" applyNumberFormat="1" applyFont="1"/>
    <xf numFmtId="3" fontId="6" fillId="2" borderId="4" xfId="0" applyNumberFormat="1" applyFont="1" applyFill="1" applyBorder="1" applyAlignment="1">
      <alignment horizontal="right" vertical="center"/>
    </xf>
    <xf numFmtId="0" fontId="39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center" vertical="center"/>
    </xf>
    <xf numFmtId="0" fontId="8" fillId="3" borderId="3" xfId="0" quotePrefix="1" applyFont="1" applyFill="1" applyBorder="1" applyAlignment="1">
      <alignment horizontal="center" vertical="center"/>
    </xf>
    <xf numFmtId="0" fontId="9" fillId="3" borderId="3" xfId="0" quotePrefix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2" borderId="3" xfId="0" quotePrefix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40" fillId="4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11" borderId="4" xfId="0" applyFont="1" applyFill="1" applyBorder="1" applyAlignment="1">
      <alignment horizontal="left" vertical="center" wrapText="1"/>
    </xf>
    <xf numFmtId="3" fontId="6" fillId="11" borderId="4" xfId="0" applyNumberFormat="1" applyFont="1" applyFill="1" applyBorder="1" applyAlignment="1">
      <alignment horizontal="right"/>
    </xf>
    <xf numFmtId="3" fontId="6" fillId="1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 wrapText="1"/>
    </xf>
    <xf numFmtId="3" fontId="8" fillId="0" borderId="0" xfId="1" applyNumberFormat="1" applyAlignment="1">
      <alignment horizontal="center"/>
    </xf>
    <xf numFmtId="0" fontId="8" fillId="0" borderId="0" xfId="1" applyAlignment="1">
      <alignment horizontal="left"/>
    </xf>
    <xf numFmtId="0" fontId="8" fillId="0" borderId="0" xfId="1" applyAlignment="1">
      <alignment horizontal="center"/>
    </xf>
    <xf numFmtId="164" fontId="8" fillId="0" borderId="0" xfId="1" applyNumberFormat="1" applyAlignment="1">
      <alignment horizontal="center"/>
    </xf>
    <xf numFmtId="3" fontId="8" fillId="0" borderId="0" xfId="1" applyNumberFormat="1" applyAlignment="1">
      <alignment horizontal="left"/>
    </xf>
    <xf numFmtId="0" fontId="39" fillId="0" borderId="0" xfId="0" applyFont="1" applyAlignment="1">
      <alignment horizontal="right" vertical="center" wrapText="1"/>
    </xf>
    <xf numFmtId="0" fontId="10" fillId="13" borderId="13" xfId="1" applyFont="1" applyFill="1" applyBorder="1" applyAlignment="1">
      <alignment horizontal="right" vertical="center" wrapText="1"/>
    </xf>
    <xf numFmtId="0" fontId="10" fillId="13" borderId="18" xfId="1" applyFont="1" applyFill="1" applyBorder="1" applyAlignment="1">
      <alignment horizontal="left" wrapText="1"/>
    </xf>
    <xf numFmtId="0" fontId="10" fillId="13" borderId="36" xfId="1" applyFont="1" applyFill="1" applyBorder="1" applyAlignment="1">
      <alignment horizontal="center"/>
    </xf>
    <xf numFmtId="0" fontId="42" fillId="0" borderId="0" xfId="0" applyFont="1"/>
    <xf numFmtId="3" fontId="40" fillId="0" borderId="3" xfId="0" applyNumberFormat="1" applyFont="1" applyBorder="1" applyAlignment="1">
      <alignment horizontal="right"/>
    </xf>
    <xf numFmtId="3" fontId="40" fillId="3" borderId="3" xfId="0" applyNumberFormat="1" applyFont="1" applyFill="1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41" fillId="12" borderId="4" xfId="0" applyFont="1" applyFill="1" applyBorder="1" applyAlignment="1">
      <alignment horizontal="left" vertical="center" wrapText="1"/>
    </xf>
    <xf numFmtId="0" fontId="16" fillId="0" borderId="33" xfId="1" applyFont="1" applyBorder="1" applyAlignment="1">
      <alignment horizontal="center" vertical="center" wrapText="1"/>
    </xf>
    <xf numFmtId="3" fontId="32" fillId="0" borderId="22" xfId="1" applyNumberFormat="1" applyFont="1" applyBorder="1" applyAlignment="1">
      <alignment horizontal="right" vertical="center" wrapText="1"/>
    </xf>
    <xf numFmtId="0" fontId="32" fillId="0" borderId="20" xfId="1" applyFont="1" applyBorder="1" applyAlignment="1">
      <alignment horizontal="center" wrapText="1"/>
    </xf>
    <xf numFmtId="0" fontId="32" fillId="0" borderId="20" xfId="1" applyFont="1" applyBorder="1" applyAlignment="1">
      <alignment horizontal="center" vertical="center" wrapText="1"/>
    </xf>
    <xf numFmtId="0" fontId="32" fillId="0" borderId="21" xfId="1" applyFont="1" applyBorder="1" applyAlignment="1">
      <alignment horizontal="center" vertical="center" wrapText="1"/>
    </xf>
    <xf numFmtId="0" fontId="32" fillId="0" borderId="23" xfId="1" applyFont="1" applyBorder="1" applyAlignment="1">
      <alignment horizontal="center" vertical="center" wrapText="1"/>
    </xf>
    <xf numFmtId="0" fontId="32" fillId="0" borderId="6" xfId="1" applyFont="1" applyBorder="1"/>
    <xf numFmtId="0" fontId="32" fillId="0" borderId="9" xfId="1" applyFont="1" applyBorder="1"/>
    <xf numFmtId="0" fontId="32" fillId="0" borderId="24" xfId="1" applyFont="1" applyBorder="1"/>
    <xf numFmtId="3" fontId="32" fillId="0" borderId="8" xfId="1" applyNumberFormat="1" applyFont="1" applyBorder="1" applyAlignment="1">
      <alignment horizontal="right"/>
    </xf>
    <xf numFmtId="0" fontId="32" fillId="0" borderId="8" xfId="1" applyFont="1" applyBorder="1"/>
    <xf numFmtId="3" fontId="32" fillId="0" borderId="6" xfId="1" applyNumberFormat="1" applyFont="1" applyBorder="1" applyAlignment="1">
      <alignment horizontal="right"/>
    </xf>
    <xf numFmtId="0" fontId="32" fillId="0" borderId="28" xfId="1" applyFont="1" applyBorder="1"/>
    <xf numFmtId="3" fontId="32" fillId="0" borderId="26" xfId="1" applyNumberFormat="1" applyFont="1" applyBorder="1" applyAlignment="1">
      <alignment horizontal="right"/>
    </xf>
    <xf numFmtId="0" fontId="32" fillId="0" borderId="26" xfId="1" applyFont="1" applyBorder="1"/>
    <xf numFmtId="0" fontId="32" fillId="0" borderId="27" xfId="1" applyFont="1" applyBorder="1"/>
    <xf numFmtId="0" fontId="32" fillId="0" borderId="29" xfId="1" applyFont="1" applyBorder="1"/>
    <xf numFmtId="3" fontId="32" fillId="0" borderId="14" xfId="1" applyNumberFormat="1" applyFont="1" applyBorder="1"/>
    <xf numFmtId="3" fontId="32" fillId="0" borderId="15" xfId="1" applyNumberFormat="1" applyFont="1" applyBorder="1"/>
    <xf numFmtId="3" fontId="32" fillId="0" borderId="16" xfId="1" applyNumberFormat="1" applyFont="1" applyBorder="1"/>
    <xf numFmtId="3" fontId="18" fillId="0" borderId="0" xfId="1" applyNumberFormat="1" applyFont="1"/>
    <xf numFmtId="0" fontId="6" fillId="2" borderId="1" xfId="0" applyFont="1" applyFill="1" applyBorder="1" applyAlignment="1">
      <alignment horizontal="left" vertical="center" wrapText="1" indent="1"/>
    </xf>
    <xf numFmtId="0" fontId="6" fillId="14" borderId="4" xfId="0" applyFont="1" applyFill="1" applyBorder="1" applyAlignment="1">
      <alignment horizontal="left" vertical="center" wrapText="1"/>
    </xf>
    <xf numFmtId="3" fontId="6" fillId="14" borderId="4" xfId="0" applyNumberFormat="1" applyFont="1" applyFill="1" applyBorder="1" applyAlignment="1">
      <alignment horizontal="right"/>
    </xf>
    <xf numFmtId="3" fontId="6" fillId="14" borderId="3" xfId="0" applyNumberFormat="1" applyFont="1" applyFill="1" applyBorder="1" applyAlignment="1">
      <alignment horizontal="right"/>
    </xf>
    <xf numFmtId="0" fontId="26" fillId="15" borderId="6" xfId="1" applyFont="1" applyFill="1" applyBorder="1" applyAlignment="1">
      <alignment horizontal="center" vertical="center" wrapText="1"/>
    </xf>
    <xf numFmtId="3" fontId="22" fillId="16" borderId="0" xfId="1" applyNumberFormat="1" applyFont="1" applyFill="1" applyAlignment="1">
      <alignment horizontal="center" wrapText="1"/>
    </xf>
    <xf numFmtId="3" fontId="22" fillId="15" borderId="8" xfId="1" applyNumberFormat="1" applyFont="1" applyFill="1" applyBorder="1" applyAlignment="1">
      <alignment horizontal="right" vertical="center" wrapText="1"/>
    </xf>
    <xf numFmtId="3" fontId="22" fillId="15" borderId="6" xfId="1" applyNumberFormat="1" applyFont="1" applyFill="1" applyBorder="1" applyAlignment="1">
      <alignment horizontal="right" vertical="center" wrapText="1"/>
    </xf>
    <xf numFmtId="0" fontId="0" fillId="2" borderId="0" xfId="0" applyFill="1"/>
    <xf numFmtId="3" fontId="3" fillId="2" borderId="1" xfId="0" applyNumberFormat="1" applyFont="1" applyFill="1" applyBorder="1" applyAlignment="1">
      <alignment horizontal="left" vertical="center" wrapText="1" indent="1"/>
    </xf>
    <xf numFmtId="3" fontId="22" fillId="15" borderId="41" xfId="1" applyNumberFormat="1" applyFont="1" applyFill="1" applyBorder="1" applyAlignment="1">
      <alignment horizontal="right" vertical="center" wrapText="1"/>
    </xf>
    <xf numFmtId="0" fontId="22" fillId="0" borderId="42" xfId="1" applyFont="1" applyBorder="1" applyAlignment="1">
      <alignment horizontal="center" vertical="center" wrapText="1"/>
    </xf>
    <xf numFmtId="10" fontId="23" fillId="0" borderId="0" xfId="1" applyNumberFormat="1" applyFont="1" applyAlignment="1">
      <alignment wrapText="1"/>
    </xf>
    <xf numFmtId="10" fontId="23" fillId="7" borderId="0" xfId="1" applyNumberFormat="1" applyFont="1" applyFill="1"/>
    <xf numFmtId="10" fontId="23" fillId="0" borderId="0" xfId="1" applyNumberFormat="1" applyFont="1"/>
    <xf numFmtId="10" fontId="46" fillId="0" borderId="0" xfId="1" applyNumberFormat="1" applyFont="1" applyAlignment="1">
      <alignment wrapText="1"/>
    </xf>
    <xf numFmtId="10" fontId="18" fillId="0" borderId="0" xfId="1" applyNumberFormat="1" applyFont="1" applyAlignment="1">
      <alignment wrapText="1"/>
    </xf>
    <xf numFmtId="3" fontId="18" fillId="0" borderId="0" xfId="1" applyNumberFormat="1" applyFont="1" applyAlignment="1">
      <alignment wrapText="1"/>
    </xf>
    <xf numFmtId="3" fontId="47" fillId="0" borderId="6" xfId="1" applyNumberFormat="1" applyFont="1" applyBorder="1" applyAlignment="1">
      <alignment horizontal="center" vertical="center" wrapText="1"/>
    </xf>
    <xf numFmtId="3" fontId="36" fillId="0" borderId="0" xfId="1" applyNumberFormat="1" applyFont="1" applyAlignment="1">
      <alignment wrapText="1"/>
    </xf>
    <xf numFmtId="10" fontId="36" fillId="0" borderId="0" xfId="1" applyNumberFormat="1" applyFont="1" applyAlignment="1">
      <alignment wrapText="1"/>
    </xf>
    <xf numFmtId="10" fontId="7" fillId="0" borderId="0" xfId="1" applyNumberFormat="1" applyFont="1"/>
    <xf numFmtId="0" fontId="48" fillId="4" borderId="3" xfId="0" applyFont="1" applyFill="1" applyBorder="1" applyAlignment="1">
      <alignment horizontal="center" vertical="center" wrapText="1"/>
    </xf>
    <xf numFmtId="0" fontId="48" fillId="4" borderId="4" xfId="0" applyFont="1" applyFill="1" applyBorder="1" applyAlignment="1">
      <alignment horizontal="center" vertical="center" wrapText="1"/>
    </xf>
    <xf numFmtId="3" fontId="49" fillId="0" borderId="0" xfId="1" applyNumberFormat="1" applyFont="1" applyAlignment="1">
      <alignment wrapText="1"/>
    </xf>
    <xf numFmtId="3" fontId="50" fillId="0" borderId="0" xfId="1" applyNumberFormat="1" applyFont="1" applyAlignment="1">
      <alignment wrapText="1"/>
    </xf>
    <xf numFmtId="3" fontId="51" fillId="0" borderId="0" xfId="1" applyNumberFormat="1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43" fillId="0" borderId="0" xfId="0" applyFont="1" applyAlignment="1">
      <alignment wrapText="1"/>
    </xf>
    <xf numFmtId="0" fontId="45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6" fillId="2" borderId="1" xfId="0" quotePrefix="1" applyFont="1" applyFill="1" applyBorder="1" applyAlignment="1">
      <alignment horizontal="center" vertical="center"/>
    </xf>
    <xf numFmtId="0" fontId="16" fillId="2" borderId="2" xfId="0" quotePrefix="1" applyFont="1" applyFill="1" applyBorder="1" applyAlignment="1">
      <alignment horizontal="center" vertical="center"/>
    </xf>
    <xf numFmtId="0" fontId="16" fillId="2" borderId="4" xfId="0" quotePrefix="1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41" fillId="12" borderId="1" xfId="0" applyFont="1" applyFill="1" applyBorder="1" applyAlignment="1">
      <alignment horizontal="left" vertical="center" wrapText="1"/>
    </xf>
    <xf numFmtId="0" fontId="41" fillId="12" borderId="2" xfId="0" applyFont="1" applyFill="1" applyBorder="1" applyAlignment="1">
      <alignment horizontal="left" vertical="center" wrapText="1"/>
    </xf>
    <xf numFmtId="0" fontId="41" fillId="1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6" fillId="11" borderId="2" xfId="0" applyFont="1" applyFill="1" applyBorder="1" applyAlignment="1">
      <alignment horizontal="left" vertical="center" wrapText="1"/>
    </xf>
    <xf numFmtId="0" fontId="6" fillId="11" borderId="4" xfId="0" applyFont="1" applyFill="1" applyBorder="1" applyAlignment="1">
      <alignment horizontal="left" vertical="center" wrapText="1"/>
    </xf>
    <xf numFmtId="0" fontId="6" fillId="14" borderId="1" xfId="0" applyFont="1" applyFill="1" applyBorder="1" applyAlignment="1">
      <alignment horizontal="left" vertical="center" wrapText="1" indent="1"/>
    </xf>
    <xf numFmtId="0" fontId="6" fillId="14" borderId="2" xfId="0" applyFont="1" applyFill="1" applyBorder="1" applyAlignment="1">
      <alignment horizontal="left" vertical="center" wrapText="1" indent="1"/>
    </xf>
    <xf numFmtId="0" fontId="6" fillId="14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0" fillId="0" borderId="0" xfId="1" applyFont="1" applyAlignment="1">
      <alignment horizontal="center"/>
    </xf>
    <xf numFmtId="0" fontId="31" fillId="0" borderId="0" xfId="1" applyFont="1" applyAlignment="1">
      <alignment horizontal="center"/>
    </xf>
    <xf numFmtId="0" fontId="10" fillId="10" borderId="12" xfId="1" applyFont="1" applyFill="1" applyBorder="1" applyAlignment="1">
      <alignment horizontal="center" wrapText="1"/>
    </xf>
    <xf numFmtId="0" fontId="10" fillId="10" borderId="10" xfId="1" applyFont="1" applyFill="1" applyBorder="1" applyAlignment="1">
      <alignment horizontal="center"/>
    </xf>
    <xf numFmtId="0" fontId="10" fillId="10" borderId="37" xfId="1" applyFont="1" applyFill="1" applyBorder="1" applyAlignment="1">
      <alignment horizontal="center"/>
    </xf>
    <xf numFmtId="0" fontId="10" fillId="10" borderId="12" xfId="1" applyFont="1" applyFill="1" applyBorder="1" applyAlignment="1">
      <alignment horizontal="center" vertical="center" wrapText="1"/>
    </xf>
    <xf numFmtId="0" fontId="10" fillId="10" borderId="10" xfId="1" applyFont="1" applyFill="1" applyBorder="1" applyAlignment="1">
      <alignment horizontal="center" vertical="center"/>
    </xf>
    <xf numFmtId="0" fontId="16" fillId="0" borderId="16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33" fillId="0" borderId="15" xfId="1" applyFont="1" applyBorder="1" applyAlignment="1">
      <alignment horizontal="center" vertical="center" wrapText="1"/>
    </xf>
    <xf numFmtId="0" fontId="33" fillId="0" borderId="17" xfId="1" applyFont="1" applyBorder="1" applyAlignment="1">
      <alignment horizontal="center" vertical="center" wrapText="1"/>
    </xf>
    <xf numFmtId="0" fontId="16" fillId="0" borderId="39" xfId="1" applyFont="1" applyBorder="1" applyAlignment="1">
      <alignment horizontal="center" vertical="center" wrapText="1"/>
    </xf>
    <xf numFmtId="0" fontId="16" fillId="0" borderId="40" xfId="1" applyFont="1" applyBorder="1" applyAlignment="1">
      <alignment horizontal="center" vertical="center" wrapText="1"/>
    </xf>
    <xf numFmtId="3" fontId="31" fillId="0" borderId="10" xfId="1" applyNumberFormat="1" applyFont="1" applyBorder="1" applyAlignment="1">
      <alignment horizontal="center"/>
    </xf>
    <xf numFmtId="3" fontId="31" fillId="0" borderId="11" xfId="1" applyNumberFormat="1" applyFont="1" applyBorder="1" applyAlignment="1">
      <alignment horizontal="center"/>
    </xf>
    <xf numFmtId="3" fontId="31" fillId="0" borderId="12" xfId="1" applyNumberFormat="1" applyFont="1" applyBorder="1" applyAlignment="1">
      <alignment horizontal="center"/>
    </xf>
    <xf numFmtId="0" fontId="7" fillId="0" borderId="0" xfId="1" applyFont="1" applyAlignment="1">
      <alignment wrapText="1"/>
    </xf>
    <xf numFmtId="0" fontId="33" fillId="0" borderId="38" xfId="1" applyFont="1" applyBorder="1" applyAlignment="1">
      <alignment horizontal="center" vertical="center" wrapText="1"/>
    </xf>
    <xf numFmtId="3" fontId="49" fillId="0" borderId="27" xfId="1" applyNumberFormat="1" applyFont="1" applyBorder="1" applyAlignment="1">
      <alignment horizontal="left" wrapText="1"/>
    </xf>
    <xf numFmtId="3" fontId="49" fillId="0" borderId="0" xfId="1" applyNumberFormat="1" applyFont="1" applyAlignment="1">
      <alignment horizontal="left" wrapText="1"/>
    </xf>
    <xf numFmtId="0" fontId="26" fillId="5" borderId="6" xfId="1" applyFont="1" applyFill="1" applyBorder="1" applyAlignment="1">
      <alignment horizontal="center" vertical="center" wrapText="1"/>
    </xf>
    <xf numFmtId="3" fontId="16" fillId="0" borderId="9" xfId="1" applyNumberFormat="1" applyFont="1" applyBorder="1" applyAlignment="1">
      <alignment horizontal="center" vertical="center"/>
    </xf>
    <xf numFmtId="3" fontId="16" fillId="0" borderId="7" xfId="1" applyNumberFormat="1" applyFont="1" applyBorder="1" applyAlignment="1">
      <alignment horizontal="center" vertical="center"/>
    </xf>
    <xf numFmtId="3" fontId="16" fillId="11" borderId="31" xfId="1" applyNumberFormat="1" applyFont="1" applyFill="1" applyBorder="1" applyAlignment="1">
      <alignment horizontal="center" vertical="center"/>
    </xf>
    <xf numFmtId="3" fontId="16" fillId="11" borderId="7" xfId="1" applyNumberFormat="1" applyFont="1" applyFill="1" applyBorder="1" applyAlignment="1">
      <alignment horizontal="center" vertical="center"/>
    </xf>
    <xf numFmtId="3" fontId="16" fillId="11" borderId="30" xfId="1" applyNumberFormat="1" applyFont="1" applyFill="1" applyBorder="1" applyAlignment="1">
      <alignment horizontal="center" vertical="center"/>
    </xf>
    <xf numFmtId="0" fontId="22" fillId="0" borderId="0" xfId="1" applyFont="1" applyAlignment="1">
      <alignment horizontal="center" wrapText="1"/>
    </xf>
    <xf numFmtId="0" fontId="16" fillId="0" borderId="32" xfId="1" applyFont="1" applyBorder="1" applyAlignment="1">
      <alignment horizontal="center" vertical="center" wrapText="1"/>
    </xf>
    <xf numFmtId="0" fontId="16" fillId="0" borderId="33" xfId="1" applyFont="1" applyBorder="1" applyAlignment="1">
      <alignment horizontal="center" vertical="center" wrapText="1"/>
    </xf>
    <xf numFmtId="0" fontId="22" fillId="0" borderId="34" xfId="1" applyFont="1" applyBorder="1" applyAlignment="1">
      <alignment horizontal="center" vertical="center" wrapText="1"/>
    </xf>
    <xf numFmtId="0" fontId="22" fillId="0" borderId="35" xfId="1" applyFont="1" applyBorder="1" applyAlignment="1">
      <alignment horizontal="center" vertical="center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19049</xdr:rowOff>
    </xdr:from>
    <xdr:to>
      <xdr:col>0</xdr:col>
      <xdr:colOff>3190875</xdr:colOff>
      <xdr:row>8</xdr:row>
      <xdr:rowOff>928687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28575" y="1316830"/>
          <a:ext cx="3162300" cy="149304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19049</xdr:rowOff>
    </xdr:from>
    <xdr:to>
      <xdr:col>0</xdr:col>
      <xdr:colOff>3190875</xdr:colOff>
      <xdr:row>8</xdr:row>
      <xdr:rowOff>928687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28575" y="1304924"/>
          <a:ext cx="3162300" cy="1490663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showWhiteSpace="0" view="pageLayout" topLeftCell="A16" zoomScaleNormal="100" workbookViewId="0">
      <selection activeCell="A39" sqref="A39:O39"/>
    </sheetView>
  </sheetViews>
  <sheetFormatPr defaultRowHeight="15" x14ac:dyDescent="0.25"/>
  <cols>
    <col min="1" max="1" width="9.140625" style="40"/>
    <col min="5" max="5" width="17.85546875" customWidth="1"/>
    <col min="6" max="15" width="14.7109375" customWidth="1"/>
    <col min="18" max="18" width="11.7109375" bestFit="1" customWidth="1"/>
  </cols>
  <sheetData>
    <row r="1" spans="1:18" ht="52.5" customHeight="1" x14ac:dyDescent="0.25">
      <c r="A1" s="239" t="s">
        <v>186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</row>
    <row r="2" spans="1:18" ht="18" customHeight="1" x14ac:dyDescent="0.25">
      <c r="A2" s="3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5.75" x14ac:dyDescent="0.25">
      <c r="A3" s="239" t="s">
        <v>32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41"/>
      <c r="M3" s="241"/>
      <c r="N3" s="241"/>
      <c r="O3" s="241"/>
    </row>
    <row r="4" spans="1:18" ht="18" x14ac:dyDescent="0.25">
      <c r="A4" s="36"/>
      <c r="B4" s="3"/>
      <c r="C4" s="3"/>
      <c r="D4" s="3"/>
      <c r="E4" s="3"/>
      <c r="F4" s="3"/>
      <c r="G4" s="41">
        <v>7.5345000000000004</v>
      </c>
      <c r="H4" s="3"/>
      <c r="I4" s="3"/>
      <c r="J4" s="3"/>
      <c r="K4" s="3"/>
      <c r="L4" s="4"/>
      <c r="M4" s="4"/>
      <c r="N4" s="4"/>
      <c r="O4" s="4"/>
    </row>
    <row r="5" spans="1:18" ht="18" customHeight="1" x14ac:dyDescent="0.25">
      <c r="A5" s="239" t="s">
        <v>40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</row>
    <row r="6" spans="1:18" ht="18" x14ac:dyDescent="0.25">
      <c r="A6" s="37"/>
      <c r="B6" s="1"/>
      <c r="C6" s="1"/>
      <c r="D6" s="1"/>
      <c r="E6" s="5"/>
      <c r="F6" s="6"/>
      <c r="G6" s="6"/>
      <c r="H6" s="6"/>
      <c r="I6" s="6"/>
      <c r="J6" s="6"/>
      <c r="K6" s="6"/>
      <c r="L6" s="6"/>
      <c r="M6" s="6"/>
      <c r="N6" s="6"/>
      <c r="O6" s="32" t="s">
        <v>43</v>
      </c>
    </row>
    <row r="7" spans="1:18" ht="25.5" customHeight="1" x14ac:dyDescent="0.25">
      <c r="A7" s="21"/>
      <c r="B7" s="22"/>
      <c r="C7" s="22"/>
      <c r="D7" s="23"/>
      <c r="E7" s="24"/>
      <c r="F7" s="235" t="s">
        <v>156</v>
      </c>
      <c r="G7" s="236"/>
      <c r="H7" s="235" t="s">
        <v>157</v>
      </c>
      <c r="I7" s="236"/>
      <c r="J7" s="235" t="s">
        <v>158</v>
      </c>
      <c r="K7" s="236"/>
      <c r="L7" s="235" t="s">
        <v>46</v>
      </c>
      <c r="M7" s="236"/>
      <c r="N7" s="235" t="s">
        <v>159</v>
      </c>
      <c r="O7" s="236"/>
    </row>
    <row r="8" spans="1:18" ht="25.5" customHeight="1" x14ac:dyDescent="0.25">
      <c r="A8" s="21"/>
      <c r="B8" s="22"/>
      <c r="C8" s="22"/>
      <c r="D8" s="23"/>
      <c r="E8" s="24"/>
      <c r="F8" s="146" t="s">
        <v>144</v>
      </c>
      <c r="G8" s="35" t="s">
        <v>54</v>
      </c>
      <c r="H8" s="146" t="s">
        <v>144</v>
      </c>
      <c r="I8" s="35" t="s">
        <v>54</v>
      </c>
      <c r="J8" s="146" t="s">
        <v>144</v>
      </c>
      <c r="K8" s="35" t="s">
        <v>54</v>
      </c>
      <c r="L8" s="146" t="s">
        <v>144</v>
      </c>
      <c r="M8" s="35" t="s">
        <v>54</v>
      </c>
      <c r="N8" s="146" t="s">
        <v>144</v>
      </c>
      <c r="O8" s="35" t="s">
        <v>54</v>
      </c>
    </row>
    <row r="9" spans="1:18" x14ac:dyDescent="0.25">
      <c r="A9" s="242" t="s">
        <v>0</v>
      </c>
      <c r="B9" s="243"/>
      <c r="C9" s="243"/>
      <c r="D9" s="243"/>
      <c r="E9" s="244"/>
      <c r="F9" s="25">
        <f>SUM(F10:F11)</f>
        <v>1082419</v>
      </c>
      <c r="G9" s="25">
        <f t="shared" ref="G9:O9" si="0">SUM(G10:G11)</f>
        <v>143661.68956135112</v>
      </c>
      <c r="H9" s="25">
        <f>H10+H11</f>
        <v>1192545.591</v>
      </c>
      <c r="I9" s="25">
        <f>I10+I11</f>
        <v>158278</v>
      </c>
      <c r="J9" s="25">
        <f t="shared" si="0"/>
        <v>1274671.6410000001</v>
      </c>
      <c r="K9" s="25">
        <f t="shared" si="0"/>
        <v>169178</v>
      </c>
      <c r="L9" s="25">
        <f t="shared" si="0"/>
        <v>1274671.6410000001</v>
      </c>
      <c r="M9" s="25">
        <f t="shared" si="0"/>
        <v>169178</v>
      </c>
      <c r="N9" s="25">
        <f t="shared" si="0"/>
        <v>1274671.6410000001</v>
      </c>
      <c r="O9" s="25">
        <f t="shared" si="0"/>
        <v>169178</v>
      </c>
    </row>
    <row r="10" spans="1:18" x14ac:dyDescent="0.25">
      <c r="A10" s="245" t="s">
        <v>1</v>
      </c>
      <c r="B10" s="238"/>
      <c r="C10" s="238"/>
      <c r="D10" s="238"/>
      <c r="E10" s="246"/>
      <c r="F10" s="26">
        <v>1082419</v>
      </c>
      <c r="G10" s="26">
        <f>F10/$G$4</f>
        <v>143661.68956135112</v>
      </c>
      <c r="H10" s="26">
        <f>I10*7.5345</f>
        <v>1192545.591</v>
      </c>
      <c r="I10" s="26">
        <v>158278</v>
      </c>
      <c r="J10" s="26">
        <f>K10*7.5345</f>
        <v>1274671.6410000001</v>
      </c>
      <c r="K10" s="26">
        <f>'Prihodi-POMOĆNA'!J21+'Prihodi-POMOĆNA'!L17+'Prihodi-POMOĆNA'!L18+'Prihodi-POMOĆNA'!M12+'Prihodi-POMOĆNA'!M13+'Prihodi-POMOĆNA'!M14+'Prihodi-POMOĆNA'!N15</f>
        <v>169178</v>
      </c>
      <c r="L10" s="26">
        <f>J10</f>
        <v>1274671.6410000001</v>
      </c>
      <c r="M10" s="26">
        <f>L10/$G$4</f>
        <v>169178</v>
      </c>
      <c r="N10" s="26">
        <f>J10</f>
        <v>1274671.6410000001</v>
      </c>
      <c r="O10" s="26">
        <f t="shared" ref="O10:O11" si="1">N10/$G$4</f>
        <v>169178</v>
      </c>
    </row>
    <row r="11" spans="1:18" x14ac:dyDescent="0.25">
      <c r="A11" s="247" t="s">
        <v>2</v>
      </c>
      <c r="B11" s="246"/>
      <c r="C11" s="246"/>
      <c r="D11" s="246"/>
      <c r="E11" s="246"/>
      <c r="F11" s="26">
        <v>0</v>
      </c>
      <c r="G11" s="26">
        <f>F11/$G$4</f>
        <v>0</v>
      </c>
      <c r="H11" s="26">
        <v>0</v>
      </c>
      <c r="I11" s="26">
        <f>H11/$G$4</f>
        <v>0</v>
      </c>
      <c r="J11" s="26">
        <v>0</v>
      </c>
      <c r="K11" s="26">
        <f>J11/$G$4</f>
        <v>0</v>
      </c>
      <c r="L11" s="26"/>
      <c r="M11" s="26">
        <f>L11/$G$4</f>
        <v>0</v>
      </c>
      <c r="N11" s="26"/>
      <c r="O11" s="26">
        <f t="shared" si="1"/>
        <v>0</v>
      </c>
    </row>
    <row r="12" spans="1:18" x14ac:dyDescent="0.25">
      <c r="A12" s="33" t="s">
        <v>3</v>
      </c>
      <c r="B12" s="34"/>
      <c r="C12" s="34"/>
      <c r="D12" s="34"/>
      <c r="E12" s="34"/>
      <c r="F12" s="25">
        <f>SUM(F13:F14)</f>
        <v>1089849.73</v>
      </c>
      <c r="G12" s="25">
        <f t="shared" ref="G12" si="2">SUM(G13:G14)</f>
        <v>144647.91691552193</v>
      </c>
      <c r="H12" s="25">
        <f t="shared" ref="H12:O12" si="3">SUM(H13:H14)</f>
        <v>1203613.7715</v>
      </c>
      <c r="I12" s="25">
        <f t="shared" si="3"/>
        <v>159747</v>
      </c>
      <c r="J12" s="25">
        <f t="shared" si="3"/>
        <v>1274671.6410000001</v>
      </c>
      <c r="K12" s="25">
        <f t="shared" si="3"/>
        <v>169178</v>
      </c>
      <c r="L12" s="25">
        <f t="shared" si="3"/>
        <v>1274671.6410000001</v>
      </c>
      <c r="M12" s="25">
        <f t="shared" si="3"/>
        <v>169178</v>
      </c>
      <c r="N12" s="25">
        <f t="shared" si="3"/>
        <v>1274671.6410000001</v>
      </c>
      <c r="O12" s="25">
        <f t="shared" si="3"/>
        <v>169178</v>
      </c>
    </row>
    <row r="13" spans="1:18" x14ac:dyDescent="0.25">
      <c r="A13" s="237" t="s">
        <v>4</v>
      </c>
      <c r="B13" s="238"/>
      <c r="C13" s="238"/>
      <c r="D13" s="238"/>
      <c r="E13" s="238"/>
      <c r="F13" s="26">
        <f>1089849.73-122152.38</f>
        <v>967697.35</v>
      </c>
      <c r="G13" s="26">
        <f t="shared" ref="G13:G14" si="4">F13/$G$4</f>
        <v>128435.50998739133</v>
      </c>
      <c r="H13" s="26">
        <f>I13*7.5345</f>
        <v>1086618.0555</v>
      </c>
      <c r="I13" s="26">
        <f>159747-15528</f>
        <v>144219</v>
      </c>
      <c r="J13" s="26">
        <f>K13*7.5345</f>
        <v>1101905.5560000001</v>
      </c>
      <c r="K13" s="26">
        <f>'Rashodi-POMOĆNA'!O8</f>
        <v>146248</v>
      </c>
      <c r="L13" s="26">
        <f>J13</f>
        <v>1101905.5560000001</v>
      </c>
      <c r="M13" s="26">
        <f>L13/$G$4</f>
        <v>146248</v>
      </c>
      <c r="N13" s="26">
        <f>J13</f>
        <v>1101905.5560000001</v>
      </c>
      <c r="O13" s="27">
        <f>N13/$G$4</f>
        <v>146248</v>
      </c>
    </row>
    <row r="14" spans="1:18" x14ac:dyDescent="0.25">
      <c r="A14" s="247" t="s">
        <v>5</v>
      </c>
      <c r="B14" s="246"/>
      <c r="C14" s="246"/>
      <c r="D14" s="246"/>
      <c r="E14" s="246"/>
      <c r="F14" s="26">
        <v>122152.38</v>
      </c>
      <c r="G14" s="26">
        <f t="shared" si="4"/>
        <v>16212.406928130598</v>
      </c>
      <c r="H14" s="26">
        <f>I14*7.5345</f>
        <v>116995.716</v>
      </c>
      <c r="I14" s="26">
        <v>15528</v>
      </c>
      <c r="J14" s="26">
        <f>K14*7.5345</f>
        <v>172766.08500000002</v>
      </c>
      <c r="K14" s="26">
        <f>'Rashodi-POMOĆNA'!O93</f>
        <v>22930</v>
      </c>
      <c r="L14" s="26">
        <f>J14</f>
        <v>172766.08500000002</v>
      </c>
      <c r="M14" s="26">
        <f>K14</f>
        <v>22930</v>
      </c>
      <c r="N14" s="26">
        <f>L14</f>
        <v>172766.08500000002</v>
      </c>
      <c r="O14" s="27">
        <f>M14</f>
        <v>22930</v>
      </c>
    </row>
    <row r="15" spans="1:18" x14ac:dyDescent="0.25">
      <c r="A15" s="250" t="s">
        <v>6</v>
      </c>
      <c r="B15" s="243"/>
      <c r="C15" s="243"/>
      <c r="D15" s="243"/>
      <c r="E15" s="243"/>
      <c r="F15" s="25">
        <f>F9-F12</f>
        <v>-7430.7299999999814</v>
      </c>
      <c r="G15" s="25">
        <f>F15/G4</f>
        <v>-986.22735417081174</v>
      </c>
      <c r="H15" s="25">
        <f>H9-H12</f>
        <v>-11068.180500000017</v>
      </c>
      <c r="I15" s="25">
        <f>I9-I12</f>
        <v>-1469</v>
      </c>
      <c r="J15" s="28">
        <f>J9-J12</f>
        <v>0</v>
      </c>
      <c r="K15" s="28">
        <f t="shared" ref="K15:O15" si="5">K9-K12</f>
        <v>0</v>
      </c>
      <c r="L15" s="28">
        <f t="shared" si="5"/>
        <v>0</v>
      </c>
      <c r="M15" s="28">
        <f t="shared" si="5"/>
        <v>0</v>
      </c>
      <c r="N15" s="28">
        <f t="shared" si="5"/>
        <v>0</v>
      </c>
      <c r="O15" s="28">
        <f t="shared" si="5"/>
        <v>0</v>
      </c>
      <c r="R15" s="59"/>
    </row>
    <row r="16" spans="1:18" ht="18" x14ac:dyDescent="0.25">
      <c r="A16" s="36"/>
      <c r="B16" s="7"/>
      <c r="C16" s="7"/>
      <c r="D16" s="7"/>
      <c r="E16" s="7"/>
      <c r="F16" s="7"/>
      <c r="G16" s="7"/>
      <c r="H16" s="7"/>
      <c r="I16" s="7"/>
      <c r="J16" s="2"/>
      <c r="K16" s="2"/>
      <c r="L16" s="2"/>
      <c r="M16" s="2"/>
      <c r="N16" s="2"/>
      <c r="O16" s="2"/>
      <c r="R16" s="59"/>
    </row>
    <row r="17" spans="1:18" ht="18" customHeight="1" x14ac:dyDescent="0.25">
      <c r="A17" s="239" t="s">
        <v>41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R17" s="59"/>
    </row>
    <row r="18" spans="1:18" ht="18" x14ac:dyDescent="0.25">
      <c r="A18" s="36"/>
      <c r="B18" s="7"/>
      <c r="C18" s="7"/>
      <c r="D18" s="7"/>
      <c r="E18" s="7"/>
      <c r="F18" s="7"/>
      <c r="G18" s="7"/>
      <c r="H18" s="7"/>
      <c r="I18" s="7"/>
      <c r="J18" s="2"/>
      <c r="K18" s="2"/>
      <c r="L18" s="2"/>
      <c r="M18" s="2"/>
      <c r="N18" s="2"/>
      <c r="O18" s="2"/>
      <c r="R18" s="59"/>
    </row>
    <row r="19" spans="1:18" ht="25.5" customHeight="1" x14ac:dyDescent="0.25">
      <c r="A19" s="21"/>
      <c r="B19" s="22"/>
      <c r="C19" s="22"/>
      <c r="D19" s="23"/>
      <c r="E19" s="24"/>
      <c r="F19" s="235" t="s">
        <v>160</v>
      </c>
      <c r="G19" s="236"/>
      <c r="H19" s="235" t="s">
        <v>161</v>
      </c>
      <c r="I19" s="236"/>
      <c r="J19" s="235" t="s">
        <v>158</v>
      </c>
      <c r="K19" s="236"/>
      <c r="L19" s="235" t="s">
        <v>46</v>
      </c>
      <c r="M19" s="236"/>
      <c r="N19" s="235" t="s">
        <v>159</v>
      </c>
      <c r="O19" s="236"/>
    </row>
    <row r="20" spans="1:18" ht="25.5" customHeight="1" x14ac:dyDescent="0.25">
      <c r="A20" s="21"/>
      <c r="B20" s="22"/>
      <c r="C20" s="22"/>
      <c r="D20" s="23"/>
      <c r="E20" s="24"/>
      <c r="F20" s="146" t="s">
        <v>144</v>
      </c>
      <c r="G20" s="35" t="s">
        <v>54</v>
      </c>
      <c r="H20" s="146" t="s">
        <v>144</v>
      </c>
      <c r="I20" s="35" t="s">
        <v>54</v>
      </c>
      <c r="J20" s="146" t="s">
        <v>144</v>
      </c>
      <c r="K20" s="35" t="s">
        <v>54</v>
      </c>
      <c r="L20" s="146" t="s">
        <v>144</v>
      </c>
      <c r="M20" s="35" t="s">
        <v>54</v>
      </c>
      <c r="N20" s="146" t="s">
        <v>144</v>
      </c>
      <c r="O20" s="35" t="s">
        <v>54</v>
      </c>
    </row>
    <row r="21" spans="1:18" ht="15.75" customHeight="1" x14ac:dyDescent="0.25">
      <c r="A21" s="245" t="s">
        <v>8</v>
      </c>
      <c r="B21" s="248"/>
      <c r="C21" s="248"/>
      <c r="D21" s="248"/>
      <c r="E21" s="249"/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78">
        <v>0</v>
      </c>
      <c r="M21" s="178">
        <v>0</v>
      </c>
      <c r="N21" s="178">
        <v>0</v>
      </c>
      <c r="O21" s="178">
        <v>0</v>
      </c>
    </row>
    <row r="22" spans="1:18" x14ac:dyDescent="0.25">
      <c r="A22" s="245" t="s">
        <v>9</v>
      </c>
      <c r="B22" s="238"/>
      <c r="C22" s="238"/>
      <c r="D22" s="238"/>
      <c r="E22" s="238"/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8">
        <v>0</v>
      </c>
      <c r="L22" s="178">
        <v>0</v>
      </c>
      <c r="M22" s="178">
        <v>0</v>
      </c>
      <c r="N22" s="178">
        <v>0</v>
      </c>
      <c r="O22" s="178">
        <v>0</v>
      </c>
    </row>
    <row r="23" spans="1:18" x14ac:dyDescent="0.25">
      <c r="A23" s="250" t="s">
        <v>10</v>
      </c>
      <c r="B23" s="243"/>
      <c r="C23" s="243"/>
      <c r="D23" s="243"/>
      <c r="E23" s="243"/>
      <c r="F23" s="179">
        <v>0</v>
      </c>
      <c r="G23" s="179">
        <v>0</v>
      </c>
      <c r="H23" s="179">
        <v>0</v>
      </c>
      <c r="I23" s="179">
        <v>0</v>
      </c>
      <c r="J23" s="179">
        <v>0</v>
      </c>
      <c r="K23" s="179">
        <v>0</v>
      </c>
      <c r="L23" s="179">
        <v>0</v>
      </c>
      <c r="M23" s="179">
        <v>0</v>
      </c>
      <c r="N23" s="179">
        <v>0</v>
      </c>
      <c r="O23" s="179">
        <v>0</v>
      </c>
    </row>
    <row r="24" spans="1:18" ht="18" x14ac:dyDescent="0.25">
      <c r="A24" s="38"/>
      <c r="B24" s="7"/>
      <c r="C24" s="7"/>
      <c r="D24" s="7"/>
      <c r="E24" s="7"/>
      <c r="F24" s="7"/>
      <c r="G24" s="7"/>
      <c r="H24" s="7"/>
      <c r="I24" s="7"/>
      <c r="J24" s="2"/>
      <c r="K24" s="2"/>
      <c r="L24" s="2"/>
      <c r="M24" s="2"/>
      <c r="N24" s="2"/>
      <c r="O24" s="2"/>
    </row>
    <row r="25" spans="1:18" ht="18" customHeight="1" x14ac:dyDescent="0.25">
      <c r="A25" s="239" t="s">
        <v>52</v>
      </c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</row>
    <row r="26" spans="1:18" ht="18" x14ac:dyDescent="0.25">
      <c r="A26" s="38"/>
      <c r="B26" s="7"/>
      <c r="C26" s="7"/>
      <c r="D26" s="7"/>
      <c r="E26" s="7"/>
      <c r="F26" s="7"/>
      <c r="G26" s="7"/>
      <c r="H26" s="7"/>
      <c r="I26" s="7"/>
      <c r="J26" s="2"/>
      <c r="K26" s="2"/>
      <c r="L26" s="2"/>
      <c r="M26" s="2"/>
      <c r="N26" s="2"/>
      <c r="O26" s="2"/>
    </row>
    <row r="27" spans="1:18" ht="25.5" customHeight="1" x14ac:dyDescent="0.25">
      <c r="A27" s="21"/>
      <c r="B27" s="22"/>
      <c r="C27" s="22"/>
      <c r="D27" s="23"/>
      <c r="E27" s="24"/>
      <c r="F27" s="235" t="s">
        <v>160</v>
      </c>
      <c r="G27" s="236"/>
      <c r="H27" s="235" t="s">
        <v>161</v>
      </c>
      <c r="I27" s="236"/>
      <c r="J27" s="235" t="s">
        <v>158</v>
      </c>
      <c r="K27" s="236"/>
      <c r="L27" s="235" t="s">
        <v>46</v>
      </c>
      <c r="M27" s="236"/>
      <c r="N27" s="235" t="s">
        <v>159</v>
      </c>
      <c r="O27" s="236"/>
    </row>
    <row r="28" spans="1:18" x14ac:dyDescent="0.25">
      <c r="A28" s="21"/>
      <c r="B28" s="22"/>
      <c r="C28" s="22"/>
      <c r="D28" s="23"/>
      <c r="E28" s="24"/>
      <c r="F28" s="146" t="s">
        <v>144</v>
      </c>
      <c r="G28" s="35" t="s">
        <v>54</v>
      </c>
      <c r="H28" s="146" t="s">
        <v>144</v>
      </c>
      <c r="I28" s="35" t="s">
        <v>54</v>
      </c>
      <c r="J28" s="146" t="s">
        <v>144</v>
      </c>
      <c r="K28" s="35" t="s">
        <v>54</v>
      </c>
      <c r="L28" s="146" t="s">
        <v>144</v>
      </c>
      <c r="M28" s="35" t="s">
        <v>54</v>
      </c>
      <c r="N28" s="146" t="s">
        <v>144</v>
      </c>
      <c r="O28" s="35" t="s">
        <v>54</v>
      </c>
    </row>
    <row r="29" spans="1:18" ht="27.75" customHeight="1" x14ac:dyDescent="0.25">
      <c r="A29" s="253" t="s">
        <v>42</v>
      </c>
      <c r="B29" s="254"/>
      <c r="C29" s="254"/>
      <c r="D29" s="254"/>
      <c r="E29" s="255"/>
      <c r="F29" s="29">
        <f>18372.76+129</f>
        <v>18501.759999999998</v>
      </c>
      <c r="G29" s="29">
        <f>F29/7.5345</f>
        <v>2455.6055478133912</v>
      </c>
      <c r="H29" s="29">
        <f>I29*7.5345</f>
        <v>11068.1805</v>
      </c>
      <c r="I29" s="29">
        <v>1469</v>
      </c>
      <c r="J29" s="29">
        <f>K29*7.5345</f>
        <v>0</v>
      </c>
      <c r="K29" s="29">
        <v>0</v>
      </c>
      <c r="L29" s="29">
        <f>J29</f>
        <v>0</v>
      </c>
      <c r="M29" s="29">
        <f>L29/$G$4</f>
        <v>0</v>
      </c>
      <c r="N29" s="29">
        <f>L29</f>
        <v>0</v>
      </c>
      <c r="O29" s="30">
        <f>N29/$G$4</f>
        <v>0</v>
      </c>
    </row>
    <row r="30" spans="1:18" ht="30" customHeight="1" x14ac:dyDescent="0.25">
      <c r="A30" s="256" t="s">
        <v>7</v>
      </c>
      <c r="B30" s="257"/>
      <c r="C30" s="257"/>
      <c r="D30" s="257"/>
      <c r="E30" s="258"/>
      <c r="F30" s="31">
        <f>F15</f>
        <v>-7430.7299999999814</v>
      </c>
      <c r="G30" s="31">
        <f>F30/$G$4</f>
        <v>-986.22735417081174</v>
      </c>
      <c r="H30" s="31">
        <f>H15</f>
        <v>-11068.180500000017</v>
      </c>
      <c r="I30" s="31">
        <f>H30/$G$4</f>
        <v>-1469.000000000002</v>
      </c>
      <c r="J30" s="31">
        <f>J15</f>
        <v>0</v>
      </c>
      <c r="K30" s="31">
        <f>J30/$G$4</f>
        <v>0</v>
      </c>
      <c r="L30" s="29">
        <f>J30</f>
        <v>0</v>
      </c>
      <c r="M30" s="31">
        <f>L30/$G$4</f>
        <v>0</v>
      </c>
      <c r="N30" s="29">
        <f>L30</f>
        <v>0</v>
      </c>
      <c r="O30" s="28">
        <f>N30/$G$4</f>
        <v>0</v>
      </c>
    </row>
    <row r="33" spans="1:15" x14ac:dyDescent="0.25">
      <c r="A33" s="237" t="s">
        <v>11</v>
      </c>
      <c r="B33" s="238"/>
      <c r="C33" s="238"/>
      <c r="D33" s="238"/>
      <c r="E33" s="238"/>
      <c r="F33" s="26">
        <f>F29+F30</f>
        <v>11071.030000000017</v>
      </c>
      <c r="G33" s="26">
        <f>F33/$G$4</f>
        <v>1469.3781936425796</v>
      </c>
      <c r="H33" s="26">
        <f>H29+H30</f>
        <v>-1.6370904631912708E-11</v>
      </c>
      <c r="I33" s="26">
        <f>H33/$G$4</f>
        <v>-2.1727924390354644E-12</v>
      </c>
      <c r="J33" s="26">
        <f>SUM(J29:J30)</f>
        <v>0</v>
      </c>
      <c r="K33" s="26">
        <f t="shared" ref="K33:O33" si="6">SUM(K29:K30)</f>
        <v>0</v>
      </c>
      <c r="L33" s="26">
        <f t="shared" si="6"/>
        <v>0</v>
      </c>
      <c r="M33" s="26">
        <f t="shared" si="6"/>
        <v>0</v>
      </c>
      <c r="N33" s="26">
        <f t="shared" si="6"/>
        <v>0</v>
      </c>
      <c r="O33" s="26">
        <f t="shared" si="6"/>
        <v>0</v>
      </c>
    </row>
    <row r="34" spans="1:15" ht="11.25" customHeight="1" x14ac:dyDescent="0.25">
      <c r="A34" s="39"/>
      <c r="B34" s="15"/>
      <c r="C34" s="15"/>
      <c r="D34" s="15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ht="29.25" customHeight="1" x14ac:dyDescent="0.25">
      <c r="A35" s="251" t="s">
        <v>185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</row>
    <row r="36" spans="1:15" ht="8.25" customHeight="1" x14ac:dyDescent="0.25">
      <c r="A36" s="147"/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</row>
    <row r="37" spans="1:15" x14ac:dyDescent="0.25">
      <c r="A37" s="251" t="s">
        <v>184</v>
      </c>
      <c r="B37" s="252"/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</row>
    <row r="38" spans="1:15" ht="8.25" customHeight="1" x14ac:dyDescent="0.25">
      <c r="A38" s="147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</row>
    <row r="39" spans="1:15" ht="29.25" customHeight="1" x14ac:dyDescent="0.25">
      <c r="A39" s="251" t="s">
        <v>44</v>
      </c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</row>
    <row r="41" spans="1:15" x14ac:dyDescent="0.25">
      <c r="A41" s="177" t="s">
        <v>214</v>
      </c>
    </row>
  </sheetData>
  <mergeCells count="35">
    <mergeCell ref="A39:O39"/>
    <mergeCell ref="A25:O25"/>
    <mergeCell ref="A35:O35"/>
    <mergeCell ref="A33:E33"/>
    <mergeCell ref="A37:O37"/>
    <mergeCell ref="A29:E29"/>
    <mergeCell ref="A30:E30"/>
    <mergeCell ref="F27:G27"/>
    <mergeCell ref="H27:I27"/>
    <mergeCell ref="J27:K27"/>
    <mergeCell ref="L27:M27"/>
    <mergeCell ref="N27:O27"/>
    <mergeCell ref="A21:E21"/>
    <mergeCell ref="A22:E22"/>
    <mergeCell ref="A23:E23"/>
    <mergeCell ref="A14:E14"/>
    <mergeCell ref="A15:E15"/>
    <mergeCell ref="A13:E13"/>
    <mergeCell ref="A5:O5"/>
    <mergeCell ref="A17:O17"/>
    <mergeCell ref="A1:O1"/>
    <mergeCell ref="A3:O3"/>
    <mergeCell ref="A9:E9"/>
    <mergeCell ref="A10:E10"/>
    <mergeCell ref="A11:E11"/>
    <mergeCell ref="F7:G7"/>
    <mergeCell ref="H7:I7"/>
    <mergeCell ref="J7:K7"/>
    <mergeCell ref="L7:M7"/>
    <mergeCell ref="N7:O7"/>
    <mergeCell ref="N19:O19"/>
    <mergeCell ref="L19:M19"/>
    <mergeCell ref="J19:K19"/>
    <mergeCell ref="H19:I19"/>
    <mergeCell ref="F19:G19"/>
  </mergeCells>
  <pageMargins left="0.7" right="0.7" top="0.75" bottom="0.75" header="0.3" footer="0.3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showWhiteSpace="0" view="pageLayout" zoomScaleNormal="100" workbookViewId="0">
      <selection activeCell="AG20" sqref="AG20"/>
    </sheetView>
  </sheetViews>
  <sheetFormatPr defaultColWidth="0.5703125" defaultRowHeight="15" x14ac:dyDescent="0.25"/>
  <cols>
    <col min="1" max="1" width="6.28515625" customWidth="1"/>
    <col min="2" max="2" width="6.42578125" customWidth="1"/>
    <col min="3" max="3" width="4.85546875" customWidth="1"/>
    <col min="4" max="4" width="36" customWidth="1"/>
    <col min="5" max="10" width="15.7109375" customWidth="1"/>
    <col min="11" max="14" width="12.7109375" customWidth="1"/>
  </cols>
  <sheetData>
    <row r="1" spans="1:14" ht="56.25" customHeight="1" x14ac:dyDescent="0.25">
      <c r="A1" s="239" t="str">
        <f>SAŽETAK!A1</f>
        <v>FINANCIJSKI PLAN
GRADSKE KNJIŽNICE KSAVER ŠANDOR GJALSKI 
ZA 2024. I PROJEKCIJA ZA 2025. I 2026. GODINU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4" ht="5.2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239" t="s">
        <v>32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41"/>
      <c r="M3" s="241"/>
      <c r="N3" s="241"/>
    </row>
    <row r="4" spans="1:14" ht="3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</row>
    <row r="5" spans="1:14" ht="18" customHeight="1" x14ac:dyDescent="0.25">
      <c r="A5" s="239" t="s">
        <v>13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1:14" ht="8.25" customHeight="1" x14ac:dyDescent="0.25">
      <c r="A6" s="3"/>
      <c r="B6" s="3"/>
      <c r="C6" s="3"/>
      <c r="D6" s="3"/>
      <c r="E6" s="3"/>
      <c r="F6" s="150">
        <v>7.5345000000000004</v>
      </c>
      <c r="G6" s="140"/>
      <c r="H6" s="3"/>
      <c r="I6" s="3"/>
      <c r="J6" s="3"/>
      <c r="K6" s="3"/>
      <c r="L6" s="4"/>
      <c r="M6" s="4"/>
      <c r="N6" s="4"/>
    </row>
    <row r="7" spans="1:14" ht="15.75" x14ac:dyDescent="0.25">
      <c r="A7" s="239" t="s">
        <v>1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</row>
    <row r="8" spans="1:14" ht="4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4"/>
      <c r="M8" s="4"/>
      <c r="N8" s="4"/>
    </row>
    <row r="9" spans="1:14" ht="24.75" customHeight="1" x14ac:dyDescent="0.25">
      <c r="A9" s="230" t="s">
        <v>14</v>
      </c>
      <c r="B9" s="231" t="s">
        <v>15</v>
      </c>
      <c r="C9" s="231" t="s">
        <v>16</v>
      </c>
      <c r="D9" s="161" t="s">
        <v>12</v>
      </c>
      <c r="E9" s="262" t="s">
        <v>160</v>
      </c>
      <c r="F9" s="263"/>
      <c r="G9" s="262" t="s">
        <v>161</v>
      </c>
      <c r="H9" s="263"/>
      <c r="I9" s="262" t="s">
        <v>158</v>
      </c>
      <c r="J9" s="263"/>
      <c r="K9" s="262" t="s">
        <v>46</v>
      </c>
      <c r="L9" s="263"/>
      <c r="M9" s="262" t="s">
        <v>159</v>
      </c>
      <c r="N9" s="263"/>
    </row>
    <row r="10" spans="1:14" s="147" customFormat="1" ht="11.25" x14ac:dyDescent="0.2">
      <c r="A10" s="145"/>
      <c r="B10" s="146"/>
      <c r="C10" s="146"/>
      <c r="D10" s="146"/>
      <c r="E10" s="146" t="s">
        <v>144</v>
      </c>
      <c r="F10" s="146" t="s">
        <v>54</v>
      </c>
      <c r="G10" s="146" t="s">
        <v>144</v>
      </c>
      <c r="H10" s="146" t="s">
        <v>54</v>
      </c>
      <c r="I10" s="146" t="s">
        <v>144</v>
      </c>
      <c r="J10" s="146" t="s">
        <v>54</v>
      </c>
      <c r="K10" s="146" t="s">
        <v>144</v>
      </c>
      <c r="L10" s="146" t="s">
        <v>54</v>
      </c>
      <c r="M10" s="146" t="s">
        <v>144</v>
      </c>
      <c r="N10" s="146" t="s">
        <v>54</v>
      </c>
    </row>
    <row r="11" spans="1:14" ht="15.75" customHeight="1" x14ac:dyDescent="0.25">
      <c r="A11" s="151">
        <v>6</v>
      </c>
      <c r="B11" s="151"/>
      <c r="C11" s="151"/>
      <c r="D11" s="11" t="s">
        <v>17</v>
      </c>
      <c r="E11" s="149">
        <f>E12+E15+E17+E19+E21+E23</f>
        <v>1082418.5</v>
      </c>
      <c r="F11" s="149">
        <f t="shared" ref="F11:N11" si="0">F12+F15+F17+F19+F21+F23</f>
        <v>143661.62319994692</v>
      </c>
      <c r="G11" s="149">
        <f>G12+G15+G17+G19+G21+G23</f>
        <v>1192545.5910000002</v>
      </c>
      <c r="H11" s="149">
        <f>H12+H15+H17+H19+H21+H23</f>
        <v>158278</v>
      </c>
      <c r="I11" s="149">
        <f t="shared" si="0"/>
        <v>1274671.6410000003</v>
      </c>
      <c r="J11" s="149">
        <f t="shared" si="0"/>
        <v>169178</v>
      </c>
      <c r="K11" s="149">
        <f t="shared" si="0"/>
        <v>1274671.6410000003</v>
      </c>
      <c r="L11" s="149">
        <f t="shared" si="0"/>
        <v>169178</v>
      </c>
      <c r="M11" s="149">
        <f t="shared" si="0"/>
        <v>1274671.6410000003</v>
      </c>
      <c r="N11" s="149">
        <f t="shared" si="0"/>
        <v>169178</v>
      </c>
    </row>
    <row r="12" spans="1:14" ht="25.5" x14ac:dyDescent="0.25">
      <c r="A12" s="152"/>
      <c r="B12" s="153">
        <v>63</v>
      </c>
      <c r="C12" s="153"/>
      <c r="D12" s="50" t="s">
        <v>47</v>
      </c>
      <c r="E12" s="57">
        <f>SUM(E13:E14)</f>
        <v>57000</v>
      </c>
      <c r="F12" s="57">
        <f t="shared" ref="F12:N12" si="1">SUM(F13:F14)</f>
        <v>7565.2000796336843</v>
      </c>
      <c r="G12" s="57">
        <f t="shared" si="1"/>
        <v>55001.850000000006</v>
      </c>
      <c r="H12" s="57">
        <f t="shared" si="1"/>
        <v>7300</v>
      </c>
      <c r="I12" s="57">
        <f t="shared" si="1"/>
        <v>137127.90000000002</v>
      </c>
      <c r="J12" s="57">
        <f t="shared" si="1"/>
        <v>18200</v>
      </c>
      <c r="K12" s="57">
        <f t="shared" si="1"/>
        <v>137127.90000000002</v>
      </c>
      <c r="L12" s="57">
        <f t="shared" si="1"/>
        <v>18200</v>
      </c>
      <c r="M12" s="57">
        <f t="shared" si="1"/>
        <v>137127.90000000002</v>
      </c>
      <c r="N12" s="57">
        <f t="shared" si="1"/>
        <v>18200</v>
      </c>
    </row>
    <row r="13" spans="1:14" x14ac:dyDescent="0.25">
      <c r="A13" s="154"/>
      <c r="B13" s="154"/>
      <c r="C13" s="155">
        <v>51</v>
      </c>
      <c r="D13" s="12" t="s">
        <v>49</v>
      </c>
      <c r="E13" s="45">
        <v>57000</v>
      </c>
      <c r="F13" s="45">
        <f>E13/7.5345</f>
        <v>7565.2000796336843</v>
      </c>
      <c r="G13" s="45">
        <f>H13*7.5345</f>
        <v>55001.850000000006</v>
      </c>
      <c r="H13" s="144">
        <v>7300</v>
      </c>
      <c r="I13" s="45">
        <f>J13*7.5345</f>
        <v>122058.90000000001</v>
      </c>
      <c r="J13" s="144">
        <f>'Prihodi-POMOĆNA'!M21</f>
        <v>16200</v>
      </c>
      <c r="K13" s="45">
        <f t="shared" ref="K13:K24" si="2">I13</f>
        <v>122058.90000000001</v>
      </c>
      <c r="L13" s="144">
        <f t="shared" ref="L13:L24" si="3">J13</f>
        <v>16200</v>
      </c>
      <c r="M13" s="45">
        <f t="shared" ref="M13:M24" si="4">K13</f>
        <v>122058.90000000001</v>
      </c>
      <c r="N13" s="144">
        <f t="shared" ref="N13:N24" si="5">L13</f>
        <v>16200</v>
      </c>
    </row>
    <row r="14" spans="1:14" x14ac:dyDescent="0.25">
      <c r="A14" s="154"/>
      <c r="B14" s="154"/>
      <c r="C14" s="155">
        <v>52</v>
      </c>
      <c r="D14" s="12" t="s">
        <v>162</v>
      </c>
      <c r="E14" s="45">
        <v>0</v>
      </c>
      <c r="F14" s="45">
        <v>0</v>
      </c>
      <c r="G14" s="45">
        <f>H14*7.5345</f>
        <v>0</v>
      </c>
      <c r="H14" s="144">
        <v>0</v>
      </c>
      <c r="I14" s="45">
        <f>J14*7.5345</f>
        <v>15069</v>
      </c>
      <c r="J14" s="144">
        <f>'Prihodi-POMOĆNA'!N21</f>
        <v>2000</v>
      </c>
      <c r="K14" s="45">
        <f t="shared" si="2"/>
        <v>15069</v>
      </c>
      <c r="L14" s="144">
        <f t="shared" si="3"/>
        <v>2000</v>
      </c>
      <c r="M14" s="45">
        <f t="shared" si="4"/>
        <v>15069</v>
      </c>
      <c r="N14" s="144">
        <f t="shared" si="5"/>
        <v>2000</v>
      </c>
    </row>
    <row r="15" spans="1:14" x14ac:dyDescent="0.25">
      <c r="A15" s="152"/>
      <c r="B15" s="153">
        <v>64</v>
      </c>
      <c r="C15" s="153"/>
      <c r="D15" s="50" t="s">
        <v>155</v>
      </c>
      <c r="E15" s="57">
        <f>SUM(E16)</f>
        <v>0</v>
      </c>
      <c r="F15" s="57">
        <f t="shared" ref="F15:N15" si="6">SUM(F16)</f>
        <v>0</v>
      </c>
      <c r="G15" s="57">
        <f t="shared" si="6"/>
        <v>0</v>
      </c>
      <c r="H15" s="57">
        <f t="shared" si="6"/>
        <v>0</v>
      </c>
      <c r="I15" s="57">
        <f t="shared" si="6"/>
        <v>0</v>
      </c>
      <c r="J15" s="57">
        <f t="shared" si="6"/>
        <v>0</v>
      </c>
      <c r="K15" s="57">
        <f t="shared" si="6"/>
        <v>0</v>
      </c>
      <c r="L15" s="57">
        <f t="shared" si="6"/>
        <v>0</v>
      </c>
      <c r="M15" s="57">
        <f t="shared" si="6"/>
        <v>0</v>
      </c>
      <c r="N15" s="57">
        <f t="shared" si="6"/>
        <v>0</v>
      </c>
    </row>
    <row r="16" spans="1:14" x14ac:dyDescent="0.25">
      <c r="A16" s="154"/>
      <c r="B16" s="154"/>
      <c r="C16" s="155">
        <v>31</v>
      </c>
      <c r="D16" s="12" t="s">
        <v>39</v>
      </c>
      <c r="E16" s="45">
        <v>0</v>
      </c>
      <c r="F16" s="45">
        <v>0</v>
      </c>
      <c r="G16" s="45">
        <f>H16*7.5345</f>
        <v>0</v>
      </c>
      <c r="H16" s="144">
        <v>0</v>
      </c>
      <c r="I16" s="45">
        <f>J16*7.5345</f>
        <v>0</v>
      </c>
      <c r="J16" s="144">
        <f>'Prihodi-POMOĆNA'!K21</f>
        <v>0</v>
      </c>
      <c r="K16" s="45">
        <f>I16</f>
        <v>0</v>
      </c>
      <c r="L16" s="144">
        <f>J16</f>
        <v>0</v>
      </c>
      <c r="M16" s="45">
        <f>K16</f>
        <v>0</v>
      </c>
      <c r="N16" s="144">
        <f>M16</f>
        <v>0</v>
      </c>
    </row>
    <row r="17" spans="1:14" ht="38.25" x14ac:dyDescent="0.25">
      <c r="A17" s="156"/>
      <c r="B17" s="153">
        <v>65</v>
      </c>
      <c r="C17" s="157"/>
      <c r="D17" s="58" t="s">
        <v>57</v>
      </c>
      <c r="E17" s="57">
        <f>SUM(E18)</f>
        <v>30660</v>
      </c>
      <c r="F17" s="57">
        <f t="shared" ref="F17:N17" si="7">SUM(F18)</f>
        <v>4069.2813059924347</v>
      </c>
      <c r="G17" s="57">
        <f t="shared" si="7"/>
        <v>35547.771000000001</v>
      </c>
      <c r="H17" s="57">
        <f t="shared" si="7"/>
        <v>4718</v>
      </c>
      <c r="I17" s="57">
        <f t="shared" si="7"/>
        <v>35547.771000000001</v>
      </c>
      <c r="J17" s="57">
        <f t="shared" si="7"/>
        <v>4718</v>
      </c>
      <c r="K17" s="57">
        <f t="shared" si="7"/>
        <v>35547.771000000001</v>
      </c>
      <c r="L17" s="57">
        <f t="shared" si="7"/>
        <v>4718</v>
      </c>
      <c r="M17" s="57">
        <f t="shared" si="7"/>
        <v>35547.771000000001</v>
      </c>
      <c r="N17" s="57">
        <f t="shared" si="7"/>
        <v>4718</v>
      </c>
    </row>
    <row r="18" spans="1:14" ht="16.5" customHeight="1" x14ac:dyDescent="0.25">
      <c r="A18" s="154"/>
      <c r="B18" s="158"/>
      <c r="C18" s="155">
        <v>42</v>
      </c>
      <c r="D18" s="12" t="s">
        <v>50</v>
      </c>
      <c r="E18" s="45">
        <v>30660</v>
      </c>
      <c r="F18" s="45">
        <f>E18/F6</f>
        <v>4069.2813059924347</v>
      </c>
      <c r="G18" s="45">
        <f>H18*7.5345</f>
        <v>35547.771000000001</v>
      </c>
      <c r="H18" s="144">
        <v>4718</v>
      </c>
      <c r="I18" s="45">
        <f>J18*7.5345</f>
        <v>35547.771000000001</v>
      </c>
      <c r="J18" s="144">
        <f>'Prihodi-POMOĆNA'!L17</f>
        <v>4718</v>
      </c>
      <c r="K18" s="45">
        <f t="shared" si="2"/>
        <v>35547.771000000001</v>
      </c>
      <c r="L18" s="144">
        <f t="shared" si="3"/>
        <v>4718</v>
      </c>
      <c r="M18" s="45">
        <f t="shared" si="4"/>
        <v>35547.771000000001</v>
      </c>
      <c r="N18" s="144">
        <f t="shared" si="5"/>
        <v>4718</v>
      </c>
    </row>
    <row r="19" spans="1:14" ht="25.5" x14ac:dyDescent="0.25">
      <c r="A19" s="156"/>
      <c r="B19" s="156">
        <v>66</v>
      </c>
      <c r="C19" s="157"/>
      <c r="D19" s="50" t="s">
        <v>163</v>
      </c>
      <c r="E19" s="57">
        <f>SUM(E20)</f>
        <v>0</v>
      </c>
      <c r="F19" s="57">
        <f t="shared" ref="F19:N19" si="8">SUM(F20)</f>
        <v>0</v>
      </c>
      <c r="G19" s="57">
        <f t="shared" si="8"/>
        <v>0</v>
      </c>
      <c r="H19" s="57">
        <f t="shared" si="8"/>
        <v>0</v>
      </c>
      <c r="I19" s="57">
        <f t="shared" si="8"/>
        <v>0</v>
      </c>
      <c r="J19" s="57">
        <f t="shared" si="8"/>
        <v>0</v>
      </c>
      <c r="K19" s="57">
        <f t="shared" si="8"/>
        <v>0</v>
      </c>
      <c r="L19" s="57">
        <f t="shared" si="8"/>
        <v>0</v>
      </c>
      <c r="M19" s="57">
        <f t="shared" si="8"/>
        <v>0</v>
      </c>
      <c r="N19" s="57">
        <f t="shared" si="8"/>
        <v>0</v>
      </c>
    </row>
    <row r="20" spans="1:14" x14ac:dyDescent="0.25">
      <c r="A20" s="154"/>
      <c r="B20" s="154"/>
      <c r="C20" s="155">
        <v>61</v>
      </c>
      <c r="D20" s="12" t="s">
        <v>164</v>
      </c>
      <c r="E20" s="45">
        <v>0</v>
      </c>
      <c r="F20" s="45">
        <f>E20/7.5345</f>
        <v>0</v>
      </c>
      <c r="G20" s="45">
        <f>H20*7.5345</f>
        <v>0</v>
      </c>
      <c r="H20" s="144">
        <v>0</v>
      </c>
      <c r="I20" s="45">
        <f>J20*7.5345</f>
        <v>0</v>
      </c>
      <c r="J20" s="144">
        <f>'Prihodi-POMOĆNA'!O21</f>
        <v>0</v>
      </c>
      <c r="K20" s="45">
        <f>I20</f>
        <v>0</v>
      </c>
      <c r="L20" s="144">
        <f>J20</f>
        <v>0</v>
      </c>
      <c r="M20" s="45">
        <f>K20</f>
        <v>0</v>
      </c>
      <c r="N20" s="144">
        <f>L20</f>
        <v>0</v>
      </c>
    </row>
    <row r="21" spans="1:14" ht="25.5" x14ac:dyDescent="0.25">
      <c r="A21" s="156"/>
      <c r="B21" s="156">
        <v>67</v>
      </c>
      <c r="C21" s="157"/>
      <c r="D21" s="50" t="s">
        <v>48</v>
      </c>
      <c r="E21" s="57">
        <f t="shared" ref="E21:J21" si="9">SUM(E22)</f>
        <v>993208.5</v>
      </c>
      <c r="F21" s="57">
        <f t="shared" si="9"/>
        <v>131821.42146127811</v>
      </c>
      <c r="G21" s="57">
        <f t="shared" si="9"/>
        <v>1099999.3275000001</v>
      </c>
      <c r="H21" s="57">
        <f t="shared" si="9"/>
        <v>145995</v>
      </c>
      <c r="I21" s="57">
        <f t="shared" si="9"/>
        <v>1099999.3275000001</v>
      </c>
      <c r="J21" s="57">
        <f t="shared" si="9"/>
        <v>145995</v>
      </c>
      <c r="K21" s="57">
        <f t="shared" si="2"/>
        <v>1099999.3275000001</v>
      </c>
      <c r="L21" s="57">
        <f t="shared" si="3"/>
        <v>145995</v>
      </c>
      <c r="M21" s="57">
        <f t="shared" si="4"/>
        <v>1099999.3275000001</v>
      </c>
      <c r="N21" s="57">
        <f t="shared" si="5"/>
        <v>145995</v>
      </c>
    </row>
    <row r="22" spans="1:14" x14ac:dyDescent="0.25">
      <c r="A22" s="154"/>
      <c r="B22" s="154"/>
      <c r="C22" s="155">
        <v>11</v>
      </c>
      <c r="D22" s="12" t="s">
        <v>18</v>
      </c>
      <c r="E22" s="45">
        <f>993208.5</f>
        <v>993208.5</v>
      </c>
      <c r="F22" s="45">
        <f>E22/F6</f>
        <v>131821.42146127811</v>
      </c>
      <c r="G22" s="45">
        <f>H22*7.5345</f>
        <v>1099999.3275000001</v>
      </c>
      <c r="H22" s="144">
        <v>145995</v>
      </c>
      <c r="I22" s="45">
        <f>J22*7.5345</f>
        <v>1099999.3275000001</v>
      </c>
      <c r="J22" s="144">
        <f>'Prihodi-POMOĆNA'!J21</f>
        <v>145995</v>
      </c>
      <c r="K22" s="45">
        <f t="shared" si="2"/>
        <v>1099999.3275000001</v>
      </c>
      <c r="L22" s="144">
        <f t="shared" si="3"/>
        <v>145995</v>
      </c>
      <c r="M22" s="45">
        <f t="shared" si="4"/>
        <v>1099999.3275000001</v>
      </c>
      <c r="N22" s="144">
        <f t="shared" si="5"/>
        <v>145995</v>
      </c>
    </row>
    <row r="23" spans="1:14" ht="25.5" x14ac:dyDescent="0.25">
      <c r="A23" s="156"/>
      <c r="B23" s="156">
        <v>68</v>
      </c>
      <c r="C23" s="157"/>
      <c r="D23" s="50" t="s">
        <v>58</v>
      </c>
      <c r="E23" s="57">
        <f>SUM(E24)</f>
        <v>1550</v>
      </c>
      <c r="F23" s="57">
        <f>SUM(F24)</f>
        <v>205.72035304267038</v>
      </c>
      <c r="G23" s="57">
        <f>SUM(G24)</f>
        <v>1996.6425000000002</v>
      </c>
      <c r="H23" s="57">
        <f t="shared" ref="H23:J23" si="10">SUM(H24)</f>
        <v>265</v>
      </c>
      <c r="I23" s="57">
        <f>SUM(I24)</f>
        <v>1996.6425000000002</v>
      </c>
      <c r="J23" s="57">
        <f t="shared" si="10"/>
        <v>265</v>
      </c>
      <c r="K23" s="57">
        <f t="shared" si="2"/>
        <v>1996.6425000000002</v>
      </c>
      <c r="L23" s="57">
        <f t="shared" si="3"/>
        <v>265</v>
      </c>
      <c r="M23" s="57">
        <f t="shared" si="4"/>
        <v>1996.6425000000002</v>
      </c>
      <c r="N23" s="57">
        <f t="shared" si="5"/>
        <v>265</v>
      </c>
    </row>
    <row r="24" spans="1:14" x14ac:dyDescent="0.25">
      <c r="A24" s="154"/>
      <c r="B24" s="154"/>
      <c r="C24" s="155">
        <v>42</v>
      </c>
      <c r="D24" s="12" t="s">
        <v>50</v>
      </c>
      <c r="E24" s="45">
        <v>1550</v>
      </c>
      <c r="F24" s="45">
        <f>E24/F6</f>
        <v>205.72035304267038</v>
      </c>
      <c r="G24" s="45">
        <f>H24*7.5345</f>
        <v>1996.6425000000002</v>
      </c>
      <c r="H24" s="144">
        <v>265</v>
      </c>
      <c r="I24" s="45">
        <f>J24*7.5345</f>
        <v>1996.6425000000002</v>
      </c>
      <c r="J24" s="144">
        <f>'Prihodi-POMOĆNA'!L18</f>
        <v>265</v>
      </c>
      <c r="K24" s="45">
        <f t="shared" si="2"/>
        <v>1996.6425000000002</v>
      </c>
      <c r="L24" s="144">
        <f t="shared" si="3"/>
        <v>265</v>
      </c>
      <c r="M24" s="45">
        <f t="shared" si="4"/>
        <v>1996.6425000000002</v>
      </c>
      <c r="N24" s="144">
        <f t="shared" si="5"/>
        <v>265</v>
      </c>
    </row>
    <row r="25" spans="1:14" ht="18.75" customHeight="1" x14ac:dyDescent="0.25">
      <c r="A25" s="259" t="s">
        <v>60</v>
      </c>
      <c r="B25" s="260"/>
      <c r="C25" s="260"/>
      <c r="D25" s="261"/>
      <c r="E25" s="44">
        <f>E11</f>
        <v>1082418.5</v>
      </c>
      <c r="F25" s="44">
        <f t="shared" ref="F25:N25" si="11">F11</f>
        <v>143661.62319994692</v>
      </c>
      <c r="G25" s="44">
        <f t="shared" si="11"/>
        <v>1192545.5910000002</v>
      </c>
      <c r="H25" s="44">
        <f t="shared" si="11"/>
        <v>158278</v>
      </c>
      <c r="I25" s="44">
        <f t="shared" si="11"/>
        <v>1274671.6410000003</v>
      </c>
      <c r="J25" s="44">
        <f t="shared" si="11"/>
        <v>169178</v>
      </c>
      <c r="K25" s="44">
        <f t="shared" si="11"/>
        <v>1274671.6410000003</v>
      </c>
      <c r="L25" s="44">
        <f t="shared" si="11"/>
        <v>169178</v>
      </c>
      <c r="M25" s="44">
        <f t="shared" si="11"/>
        <v>1274671.6410000003</v>
      </c>
      <c r="N25" s="44">
        <f t="shared" si="11"/>
        <v>169178</v>
      </c>
    </row>
    <row r="26" spans="1:14" ht="18.75" customHeight="1" x14ac:dyDescent="0.25">
      <c r="A26" s="42"/>
      <c r="B26" s="42"/>
      <c r="C26" s="42"/>
      <c r="D26" s="42"/>
      <c r="E26" s="148"/>
      <c r="F26" s="43"/>
      <c r="G26" s="43"/>
      <c r="H26" s="43"/>
      <c r="I26" s="43"/>
      <c r="J26" s="43"/>
      <c r="K26" s="43"/>
      <c r="L26" s="43"/>
      <c r="M26" s="43"/>
      <c r="N26" s="43"/>
    </row>
    <row r="27" spans="1:14" ht="12" customHeight="1" x14ac:dyDescent="0.25">
      <c r="A27" s="239" t="s">
        <v>19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</row>
    <row r="28" spans="1:14" ht="6" customHeight="1" x14ac:dyDescent="0.25">
      <c r="A28" s="3"/>
      <c r="B28" s="3"/>
      <c r="C28" s="3"/>
      <c r="D28" s="3"/>
      <c r="E28" s="3"/>
      <c r="F28" s="150">
        <v>7.5345000000000004</v>
      </c>
      <c r="G28" s="140"/>
      <c r="H28" s="3"/>
      <c r="I28" s="3"/>
      <c r="J28" s="3"/>
      <c r="K28" s="3"/>
      <c r="L28" s="4"/>
      <c r="M28" s="4"/>
      <c r="N28" s="4"/>
    </row>
    <row r="29" spans="1:14" ht="30.75" customHeight="1" x14ac:dyDescent="0.25">
      <c r="A29" s="145" t="s">
        <v>14</v>
      </c>
      <c r="B29" s="146" t="s">
        <v>15</v>
      </c>
      <c r="C29" s="146" t="s">
        <v>16</v>
      </c>
      <c r="D29" s="17" t="s">
        <v>20</v>
      </c>
      <c r="E29" s="262" t="s">
        <v>160</v>
      </c>
      <c r="F29" s="263"/>
      <c r="G29" s="262" t="s">
        <v>161</v>
      </c>
      <c r="H29" s="263"/>
      <c r="I29" s="262" t="s">
        <v>158</v>
      </c>
      <c r="J29" s="263"/>
      <c r="K29" s="262" t="s">
        <v>46</v>
      </c>
      <c r="L29" s="263"/>
      <c r="M29" s="262" t="s">
        <v>159</v>
      </c>
      <c r="N29" s="263"/>
    </row>
    <row r="30" spans="1:14" x14ac:dyDescent="0.25">
      <c r="A30" s="18"/>
      <c r="B30" s="17"/>
      <c r="C30" s="17"/>
      <c r="D30" s="17"/>
      <c r="E30" s="146" t="s">
        <v>144</v>
      </c>
      <c r="F30" s="146" t="s">
        <v>54</v>
      </c>
      <c r="G30" s="146" t="s">
        <v>144</v>
      </c>
      <c r="H30" s="146" t="s">
        <v>54</v>
      </c>
      <c r="I30" s="146" t="s">
        <v>144</v>
      </c>
      <c r="J30" s="146" t="s">
        <v>54</v>
      </c>
      <c r="K30" s="146" t="s">
        <v>144</v>
      </c>
      <c r="L30" s="146" t="s">
        <v>54</v>
      </c>
      <c r="M30" s="146" t="s">
        <v>144</v>
      </c>
      <c r="N30" s="146" t="s">
        <v>54</v>
      </c>
    </row>
    <row r="31" spans="1:14" ht="15.75" customHeight="1" x14ac:dyDescent="0.25">
      <c r="A31" s="151">
        <v>3</v>
      </c>
      <c r="B31" s="151"/>
      <c r="C31" s="151"/>
      <c r="D31" s="11" t="s">
        <v>21</v>
      </c>
      <c r="E31" s="56">
        <f>E32+E34+E40</f>
        <v>967697.35</v>
      </c>
      <c r="F31" s="56">
        <f>F32+F34+F40</f>
        <v>128435.50998739131</v>
      </c>
      <c r="G31" s="56">
        <f>G32+G34+G40</f>
        <v>1086618.0555000002</v>
      </c>
      <c r="H31" s="56">
        <f t="shared" ref="H31:N31" si="12">H32+H34+H40</f>
        <v>144219</v>
      </c>
      <c r="I31" s="56">
        <f t="shared" si="12"/>
        <v>1101905.5560000001</v>
      </c>
      <c r="J31" s="56">
        <f t="shared" si="12"/>
        <v>146248</v>
      </c>
      <c r="K31" s="56">
        <f t="shared" si="12"/>
        <v>1101905.5560000001</v>
      </c>
      <c r="L31" s="56">
        <f t="shared" si="12"/>
        <v>146248</v>
      </c>
      <c r="M31" s="56">
        <f t="shared" si="12"/>
        <v>1101905.5560000001</v>
      </c>
      <c r="N31" s="56">
        <f t="shared" si="12"/>
        <v>146248</v>
      </c>
    </row>
    <row r="32" spans="1:14" ht="15.75" customHeight="1" x14ac:dyDescent="0.25">
      <c r="A32" s="152"/>
      <c r="B32" s="153">
        <v>31</v>
      </c>
      <c r="C32" s="153"/>
      <c r="D32" s="50" t="s">
        <v>22</v>
      </c>
      <c r="E32" s="51">
        <f>SUM(E33)</f>
        <v>560804.22</v>
      </c>
      <c r="F32" s="51">
        <f>SUM(F33)</f>
        <v>74431.511049173787</v>
      </c>
      <c r="G32" s="51">
        <f>SUM(G33)</f>
        <v>652201.38900000008</v>
      </c>
      <c r="H32" s="51">
        <f t="shared" ref="H32:N32" si="13">SUM(H33)</f>
        <v>86562</v>
      </c>
      <c r="I32" s="51">
        <f t="shared" si="13"/>
        <v>664753.86600000004</v>
      </c>
      <c r="J32" s="51">
        <f t="shared" si="13"/>
        <v>88228</v>
      </c>
      <c r="K32" s="51">
        <f t="shared" si="13"/>
        <v>664753.86600000004</v>
      </c>
      <c r="L32" s="51">
        <f t="shared" si="13"/>
        <v>88228</v>
      </c>
      <c r="M32" s="51">
        <f t="shared" si="13"/>
        <v>664753.86600000004</v>
      </c>
      <c r="N32" s="51">
        <f t="shared" si="13"/>
        <v>88228</v>
      </c>
    </row>
    <row r="33" spans="1:14" x14ac:dyDescent="0.25">
      <c r="A33" s="154"/>
      <c r="B33" s="154"/>
      <c r="C33" s="155">
        <v>11</v>
      </c>
      <c r="D33" s="12" t="s">
        <v>18</v>
      </c>
      <c r="E33" s="8">
        <v>560804.22</v>
      </c>
      <c r="F33" s="8">
        <f>E33/F6</f>
        <v>74431.511049173787</v>
      </c>
      <c r="G33" s="8">
        <f>H33*7.5345</f>
        <v>652201.38900000008</v>
      </c>
      <c r="H33" s="9">
        <v>86562</v>
      </c>
      <c r="I33" s="8">
        <f>J33*7.5345</f>
        <v>664753.86600000004</v>
      </c>
      <c r="J33" s="9">
        <f>'POSEBNI DIO '!G10</f>
        <v>88228</v>
      </c>
      <c r="K33" s="8">
        <f>I33</f>
        <v>664753.86600000004</v>
      </c>
      <c r="L33" s="9">
        <f>J33</f>
        <v>88228</v>
      </c>
      <c r="M33" s="8">
        <f>K33</f>
        <v>664753.86600000004</v>
      </c>
      <c r="N33" s="9">
        <f>L33</f>
        <v>88228</v>
      </c>
    </row>
    <row r="34" spans="1:14" x14ac:dyDescent="0.25">
      <c r="A34" s="156"/>
      <c r="B34" s="156">
        <v>32</v>
      </c>
      <c r="C34" s="157"/>
      <c r="D34" s="53" t="s">
        <v>35</v>
      </c>
      <c r="E34" s="51">
        <f>SUM(E35:E39)</f>
        <v>401479.70999999996</v>
      </c>
      <c r="F34" s="51">
        <f t="shared" ref="F34:N34" si="14">SUM(F35:F39)</f>
        <v>53285.514632689621</v>
      </c>
      <c r="G34" s="51">
        <f t="shared" si="14"/>
        <v>428916.48150000005</v>
      </c>
      <c r="H34" s="51">
        <f t="shared" si="14"/>
        <v>56927</v>
      </c>
      <c r="I34" s="51">
        <f t="shared" si="14"/>
        <v>431651.505</v>
      </c>
      <c r="J34" s="51">
        <f t="shared" si="14"/>
        <v>57290</v>
      </c>
      <c r="K34" s="51">
        <f t="shared" si="14"/>
        <v>431651.505</v>
      </c>
      <c r="L34" s="51">
        <f t="shared" si="14"/>
        <v>57290</v>
      </c>
      <c r="M34" s="51">
        <f t="shared" si="14"/>
        <v>431651.505</v>
      </c>
      <c r="N34" s="51">
        <f t="shared" si="14"/>
        <v>57290</v>
      </c>
    </row>
    <row r="35" spans="1:14" x14ac:dyDescent="0.25">
      <c r="A35" s="154"/>
      <c r="B35" s="154"/>
      <c r="C35" s="155">
        <v>11</v>
      </c>
      <c r="D35" s="12" t="s">
        <v>18</v>
      </c>
      <c r="E35" s="8">
        <v>357904.36</v>
      </c>
      <c r="F35" s="8">
        <f>E35/$F$6</f>
        <v>47502.071803039347</v>
      </c>
      <c r="G35" s="8">
        <f t="shared" ref="G35:G39" si="15">H35*7.5345</f>
        <v>372302.24850000005</v>
      </c>
      <c r="H35" s="9">
        <v>49413</v>
      </c>
      <c r="I35" s="8">
        <f t="shared" ref="I35:I39" si="16">J35*7.5345</f>
        <v>365702.02650000004</v>
      </c>
      <c r="J35" s="9">
        <f>'POSEBNI DIO '!G14</f>
        <v>48537</v>
      </c>
      <c r="K35" s="8">
        <f t="shared" ref="K35:K39" si="17">I35</f>
        <v>365702.02650000004</v>
      </c>
      <c r="L35" s="9">
        <f t="shared" ref="L35:L39" si="18">J35</f>
        <v>48537</v>
      </c>
      <c r="M35" s="8">
        <f t="shared" ref="M35:M39" si="19">K35</f>
        <v>365702.02650000004</v>
      </c>
      <c r="N35" s="9">
        <f t="shared" ref="N35:N39" si="20">L35</f>
        <v>48537</v>
      </c>
    </row>
    <row r="36" spans="1:14" x14ac:dyDescent="0.25">
      <c r="A36" s="154"/>
      <c r="B36" s="154"/>
      <c r="C36" s="155">
        <v>42</v>
      </c>
      <c r="D36" s="12" t="s">
        <v>50</v>
      </c>
      <c r="E36" s="8">
        <v>29075.35</v>
      </c>
      <c r="F36" s="8">
        <f t="shared" ref="F36:F39" si="21">E36/$F$6</f>
        <v>3858.9621076381973</v>
      </c>
      <c r="G36" s="8">
        <f t="shared" si="15"/>
        <v>43112.409</v>
      </c>
      <c r="H36" s="9">
        <v>5722</v>
      </c>
      <c r="I36" s="8">
        <f t="shared" si="16"/>
        <v>33551.128499999999</v>
      </c>
      <c r="J36" s="9">
        <f>'POSEBNI DIO '!G30</f>
        <v>4453</v>
      </c>
      <c r="K36" s="8">
        <f t="shared" si="17"/>
        <v>33551.128499999999</v>
      </c>
      <c r="L36" s="9">
        <f t="shared" si="18"/>
        <v>4453</v>
      </c>
      <c r="M36" s="8">
        <f t="shared" si="19"/>
        <v>33551.128499999999</v>
      </c>
      <c r="N36" s="9">
        <f t="shared" si="20"/>
        <v>4453</v>
      </c>
    </row>
    <row r="37" spans="1:14" x14ac:dyDescent="0.25">
      <c r="A37" s="154"/>
      <c r="B37" s="154"/>
      <c r="C37" s="155">
        <v>51</v>
      </c>
      <c r="D37" s="12" t="s">
        <v>49</v>
      </c>
      <c r="E37" s="8">
        <v>14500</v>
      </c>
      <c r="F37" s="8">
        <f t="shared" si="21"/>
        <v>1924.4807220120776</v>
      </c>
      <c r="G37" s="8">
        <f>H37*7.5345</f>
        <v>13501.824000000001</v>
      </c>
      <c r="H37" s="9">
        <v>1792</v>
      </c>
      <c r="I37" s="8">
        <f>J37*7.5345</f>
        <v>17329.350000000002</v>
      </c>
      <c r="J37" s="9">
        <f>'POSEBNI DIO '!G43</f>
        <v>2300</v>
      </c>
      <c r="K37" s="8">
        <f t="shared" si="17"/>
        <v>17329.350000000002</v>
      </c>
      <c r="L37" s="9">
        <f t="shared" si="18"/>
        <v>2300</v>
      </c>
      <c r="M37" s="8">
        <f t="shared" si="19"/>
        <v>17329.350000000002</v>
      </c>
      <c r="N37" s="9">
        <f t="shared" si="20"/>
        <v>2300</v>
      </c>
    </row>
    <row r="38" spans="1:14" x14ac:dyDescent="0.25">
      <c r="A38" s="154"/>
      <c r="B38" s="154"/>
      <c r="C38" s="155">
        <v>52</v>
      </c>
      <c r="D38" s="12" t="s">
        <v>162</v>
      </c>
      <c r="E38" s="8">
        <v>0</v>
      </c>
      <c r="F38" s="8">
        <f t="shared" si="21"/>
        <v>0</v>
      </c>
      <c r="G38" s="8">
        <f t="shared" si="15"/>
        <v>0</v>
      </c>
      <c r="H38" s="9">
        <v>0</v>
      </c>
      <c r="I38" s="8">
        <f t="shared" si="16"/>
        <v>15069</v>
      </c>
      <c r="J38" s="9">
        <f>'POSEBNI DIO '!G53</f>
        <v>2000</v>
      </c>
      <c r="K38" s="8">
        <f t="shared" si="17"/>
        <v>15069</v>
      </c>
      <c r="L38" s="9">
        <f t="shared" si="18"/>
        <v>2000</v>
      </c>
      <c r="M38" s="8">
        <f t="shared" si="19"/>
        <v>15069</v>
      </c>
      <c r="N38" s="9">
        <f t="shared" si="20"/>
        <v>2000</v>
      </c>
    </row>
    <row r="39" spans="1:14" x14ac:dyDescent="0.25">
      <c r="A39" s="154"/>
      <c r="B39" s="154"/>
      <c r="C39" s="155">
        <v>61</v>
      </c>
      <c r="D39" s="12" t="s">
        <v>164</v>
      </c>
      <c r="E39" s="8">
        <v>0</v>
      </c>
      <c r="F39" s="8">
        <f t="shared" si="21"/>
        <v>0</v>
      </c>
      <c r="G39" s="8">
        <f t="shared" si="15"/>
        <v>0</v>
      </c>
      <c r="H39" s="9">
        <v>0</v>
      </c>
      <c r="I39" s="8">
        <f t="shared" si="16"/>
        <v>0</v>
      </c>
      <c r="J39" s="9">
        <f>'POSEBNI DIO '!G58</f>
        <v>0</v>
      </c>
      <c r="K39" s="8">
        <f t="shared" si="17"/>
        <v>0</v>
      </c>
      <c r="L39" s="9">
        <f t="shared" si="18"/>
        <v>0</v>
      </c>
      <c r="M39" s="8">
        <f t="shared" si="19"/>
        <v>0</v>
      </c>
      <c r="N39" s="9">
        <f t="shared" si="20"/>
        <v>0</v>
      </c>
    </row>
    <row r="40" spans="1:14" x14ac:dyDescent="0.25">
      <c r="A40" s="156"/>
      <c r="B40" s="156">
        <v>34</v>
      </c>
      <c r="C40" s="157"/>
      <c r="D40" s="54" t="s">
        <v>59</v>
      </c>
      <c r="E40" s="51">
        <f>SUM(E41)</f>
        <v>5413.42</v>
      </c>
      <c r="F40" s="51">
        <f>SUM(F41)</f>
        <v>718.48430552790489</v>
      </c>
      <c r="G40" s="51">
        <f>SUM(G41)</f>
        <v>5500.1850000000004</v>
      </c>
      <c r="H40" s="51">
        <f t="shared" ref="H40:N40" si="22">SUM(H41)</f>
        <v>730</v>
      </c>
      <c r="I40" s="51">
        <f t="shared" si="22"/>
        <v>5500.1850000000004</v>
      </c>
      <c r="J40" s="51">
        <f t="shared" si="22"/>
        <v>730</v>
      </c>
      <c r="K40" s="51">
        <f t="shared" si="22"/>
        <v>5500.1850000000004</v>
      </c>
      <c r="L40" s="51">
        <f t="shared" si="22"/>
        <v>730</v>
      </c>
      <c r="M40" s="51">
        <f t="shared" si="22"/>
        <v>5500.1850000000004</v>
      </c>
      <c r="N40" s="51">
        <f t="shared" si="22"/>
        <v>730</v>
      </c>
    </row>
    <row r="41" spans="1:14" x14ac:dyDescent="0.25">
      <c r="A41" s="154"/>
      <c r="B41" s="159"/>
      <c r="C41" s="155">
        <v>11</v>
      </c>
      <c r="D41" s="12" t="s">
        <v>18</v>
      </c>
      <c r="E41" s="8">
        <v>5413.42</v>
      </c>
      <c r="F41" s="8">
        <f>E41/F28</f>
        <v>718.48430552790489</v>
      </c>
      <c r="G41" s="8">
        <f>H41*7.5345</f>
        <v>5500.1850000000004</v>
      </c>
      <c r="H41" s="9">
        <v>730</v>
      </c>
      <c r="I41" s="8">
        <f>J41*7.5345</f>
        <v>5500.1850000000004</v>
      </c>
      <c r="J41" s="9">
        <f>'POSEBNI DIO '!G20</f>
        <v>730</v>
      </c>
      <c r="K41" s="8">
        <f>I41</f>
        <v>5500.1850000000004</v>
      </c>
      <c r="L41" s="9">
        <f>J41</f>
        <v>730</v>
      </c>
      <c r="M41" s="8">
        <f>K41</f>
        <v>5500.1850000000004</v>
      </c>
      <c r="N41" s="9">
        <f>L41</f>
        <v>730</v>
      </c>
    </row>
    <row r="42" spans="1:14" ht="25.5" x14ac:dyDescent="0.25">
      <c r="A42" s="160">
        <v>4</v>
      </c>
      <c r="B42" s="160"/>
      <c r="C42" s="160"/>
      <c r="D42" s="19" t="s">
        <v>23</v>
      </c>
      <c r="E42" s="56">
        <f>E43</f>
        <v>122152.38</v>
      </c>
      <c r="F42" s="56">
        <f>F43</f>
        <v>16212.406928130596</v>
      </c>
      <c r="G42" s="56">
        <f>G43</f>
        <v>116995.71600000001</v>
      </c>
      <c r="H42" s="56">
        <f t="shared" ref="H42:N42" si="23">H43</f>
        <v>15528</v>
      </c>
      <c r="I42" s="56">
        <f t="shared" si="23"/>
        <v>172766.08500000002</v>
      </c>
      <c r="J42" s="56">
        <f t="shared" si="23"/>
        <v>22930</v>
      </c>
      <c r="K42" s="56">
        <f t="shared" si="23"/>
        <v>172766.08500000002</v>
      </c>
      <c r="L42" s="56">
        <f t="shared" si="23"/>
        <v>22930</v>
      </c>
      <c r="M42" s="56">
        <f t="shared" si="23"/>
        <v>172766.08500000002</v>
      </c>
      <c r="N42" s="56">
        <f t="shared" si="23"/>
        <v>22930</v>
      </c>
    </row>
    <row r="43" spans="1:14" ht="25.5" x14ac:dyDescent="0.25">
      <c r="A43" s="153"/>
      <c r="B43" s="153">
        <v>42</v>
      </c>
      <c r="C43" s="153"/>
      <c r="D43" s="55" t="s">
        <v>24</v>
      </c>
      <c r="E43" s="51">
        <f>SUM(E44:E49)</f>
        <v>122152.38</v>
      </c>
      <c r="F43" s="51">
        <f t="shared" ref="F43:N43" si="24">SUM(F44:F49)</f>
        <v>16212.406928130596</v>
      </c>
      <c r="G43" s="51">
        <f t="shared" si="24"/>
        <v>116995.71600000001</v>
      </c>
      <c r="H43" s="51">
        <f t="shared" si="24"/>
        <v>15528</v>
      </c>
      <c r="I43" s="51">
        <f t="shared" si="24"/>
        <v>172766.08500000002</v>
      </c>
      <c r="J43" s="51">
        <f t="shared" si="24"/>
        <v>22930</v>
      </c>
      <c r="K43" s="51">
        <f t="shared" si="24"/>
        <v>172766.08500000002</v>
      </c>
      <c r="L43" s="51">
        <f t="shared" si="24"/>
        <v>22930</v>
      </c>
      <c r="M43" s="51">
        <f t="shared" si="24"/>
        <v>172766.08500000002</v>
      </c>
      <c r="N43" s="51">
        <f t="shared" si="24"/>
        <v>22930</v>
      </c>
    </row>
    <row r="44" spans="1:14" x14ac:dyDescent="0.25">
      <c r="A44" s="158"/>
      <c r="B44" s="158"/>
      <c r="C44" s="155">
        <v>11</v>
      </c>
      <c r="D44" s="12" t="s">
        <v>18</v>
      </c>
      <c r="E44" s="8">
        <v>69086.5</v>
      </c>
      <c r="F44" s="8">
        <f>E44/$F$28</f>
        <v>9169.3543035370622</v>
      </c>
      <c r="G44" s="8">
        <f t="shared" ref="G44:G47" si="25">H44*7.5345</f>
        <v>69995.505000000005</v>
      </c>
      <c r="H44" s="9">
        <v>9290</v>
      </c>
      <c r="I44" s="8">
        <f t="shared" ref="I44:I47" si="26">J44*7.5345</f>
        <v>64043.25</v>
      </c>
      <c r="J44" s="9">
        <f>'POSEBNI DIO '!G23</f>
        <v>8500</v>
      </c>
      <c r="K44" s="8">
        <f t="shared" ref="K44:K48" si="27">I44</f>
        <v>64043.25</v>
      </c>
      <c r="L44" s="9">
        <f t="shared" ref="L44:L48" si="28">J44</f>
        <v>8500</v>
      </c>
      <c r="M44" s="8">
        <f t="shared" ref="M44:M48" si="29">K44</f>
        <v>64043.25</v>
      </c>
      <c r="N44" s="10">
        <f t="shared" ref="N44:N48" si="30">L44</f>
        <v>8500</v>
      </c>
    </row>
    <row r="45" spans="1:14" x14ac:dyDescent="0.25">
      <c r="A45" s="158"/>
      <c r="B45" s="158"/>
      <c r="C45" s="155">
        <v>31</v>
      </c>
      <c r="D45" s="12" t="s">
        <v>39</v>
      </c>
      <c r="E45" s="8">
        <v>0</v>
      </c>
      <c r="F45" s="8">
        <f>E45/$F$28</f>
        <v>0</v>
      </c>
      <c r="G45" s="8">
        <f t="shared" si="25"/>
        <v>0</v>
      </c>
      <c r="H45" s="9">
        <v>0</v>
      </c>
      <c r="I45" s="8">
        <f t="shared" si="26"/>
        <v>0</v>
      </c>
      <c r="J45" s="9"/>
      <c r="K45" s="8">
        <f t="shared" si="27"/>
        <v>0</v>
      </c>
      <c r="L45" s="9">
        <f t="shared" si="28"/>
        <v>0</v>
      </c>
      <c r="M45" s="8">
        <f t="shared" si="29"/>
        <v>0</v>
      </c>
      <c r="N45" s="10">
        <f t="shared" si="30"/>
        <v>0</v>
      </c>
    </row>
    <row r="46" spans="1:14" x14ac:dyDescent="0.25">
      <c r="A46" s="158"/>
      <c r="B46" s="158"/>
      <c r="C46" s="155">
        <v>42</v>
      </c>
      <c r="D46" s="12" t="s">
        <v>50</v>
      </c>
      <c r="E46" s="8">
        <v>10436.879999999999</v>
      </c>
      <c r="F46" s="8">
        <f t="shared" ref="F46:F49" si="31">E46/$F$28</f>
        <v>1385.2120246864422</v>
      </c>
      <c r="G46" s="8">
        <f t="shared" si="25"/>
        <v>5500.1850000000004</v>
      </c>
      <c r="H46" s="9">
        <v>730</v>
      </c>
      <c r="I46" s="8">
        <f t="shared" si="26"/>
        <v>3993.2850000000003</v>
      </c>
      <c r="J46" s="9">
        <f>'POSEBNI DIO '!G37</f>
        <v>530</v>
      </c>
      <c r="K46" s="8">
        <f t="shared" si="27"/>
        <v>3993.2850000000003</v>
      </c>
      <c r="L46" s="9">
        <f t="shared" si="28"/>
        <v>530</v>
      </c>
      <c r="M46" s="8">
        <f t="shared" si="29"/>
        <v>3993.2850000000003</v>
      </c>
      <c r="N46" s="10">
        <f t="shared" si="30"/>
        <v>530</v>
      </c>
    </row>
    <row r="47" spans="1:14" x14ac:dyDescent="0.25">
      <c r="A47" s="158"/>
      <c r="B47" s="158"/>
      <c r="C47" s="155">
        <v>51</v>
      </c>
      <c r="D47" s="12" t="s">
        <v>49</v>
      </c>
      <c r="E47" s="8">
        <v>42629</v>
      </c>
      <c r="F47" s="8">
        <f t="shared" si="31"/>
        <v>5657.8405999070937</v>
      </c>
      <c r="G47" s="8">
        <f t="shared" si="25"/>
        <v>41500.026000000005</v>
      </c>
      <c r="H47" s="9">
        <v>5508</v>
      </c>
      <c r="I47" s="8">
        <f t="shared" si="26"/>
        <v>104729.55</v>
      </c>
      <c r="J47" s="9">
        <f>'POSEBNI DIO '!G47</f>
        <v>13900</v>
      </c>
      <c r="K47" s="8">
        <f t="shared" si="27"/>
        <v>104729.55</v>
      </c>
      <c r="L47" s="9">
        <f t="shared" si="28"/>
        <v>13900</v>
      </c>
      <c r="M47" s="8">
        <f t="shared" si="29"/>
        <v>104729.55</v>
      </c>
      <c r="N47" s="10">
        <f t="shared" si="30"/>
        <v>13900</v>
      </c>
    </row>
    <row r="48" spans="1:14" x14ac:dyDescent="0.25">
      <c r="A48" s="158"/>
      <c r="B48" s="158"/>
      <c r="C48" s="155">
        <v>52</v>
      </c>
      <c r="D48" s="12" t="s">
        <v>162</v>
      </c>
      <c r="E48" s="8">
        <v>0</v>
      </c>
      <c r="F48" s="8">
        <v>0</v>
      </c>
      <c r="G48" s="8">
        <v>0</v>
      </c>
      <c r="H48" s="9">
        <v>0</v>
      </c>
      <c r="I48" s="8">
        <f>J48*7.5345</f>
        <v>0</v>
      </c>
      <c r="J48" s="9">
        <f>'POSEBNI DIO '!G56</f>
        <v>0</v>
      </c>
      <c r="K48" s="8">
        <f t="shared" si="27"/>
        <v>0</v>
      </c>
      <c r="L48" s="9">
        <f t="shared" si="28"/>
        <v>0</v>
      </c>
      <c r="M48" s="8">
        <f t="shared" si="29"/>
        <v>0</v>
      </c>
      <c r="N48" s="10">
        <f t="shared" si="30"/>
        <v>0</v>
      </c>
    </row>
    <row r="49" spans="1:14" x14ac:dyDescent="0.25">
      <c r="A49" s="154"/>
      <c r="B49" s="154"/>
      <c r="C49" s="155">
        <v>61</v>
      </c>
      <c r="D49" s="12" t="s">
        <v>164</v>
      </c>
      <c r="E49" s="8">
        <v>0</v>
      </c>
      <c r="F49" s="8">
        <f t="shared" si="31"/>
        <v>0</v>
      </c>
      <c r="G49" s="8">
        <v>0</v>
      </c>
      <c r="H49" s="9">
        <v>0</v>
      </c>
      <c r="I49" s="8">
        <v>0</v>
      </c>
      <c r="J49" s="9"/>
      <c r="K49" s="8">
        <v>0</v>
      </c>
      <c r="L49" s="9">
        <v>0</v>
      </c>
      <c r="M49" s="8">
        <v>0</v>
      </c>
      <c r="N49" s="9">
        <v>0</v>
      </c>
    </row>
    <row r="50" spans="1:14" x14ac:dyDescent="0.25">
      <c r="A50" s="264" t="s">
        <v>61</v>
      </c>
      <c r="B50" s="265"/>
      <c r="C50" s="265"/>
      <c r="D50" s="266"/>
      <c r="E50" s="56">
        <f>E31+E42</f>
        <v>1089849.73</v>
      </c>
      <c r="F50" s="56">
        <f>F31+F42</f>
        <v>144647.9169155219</v>
      </c>
      <c r="G50" s="56">
        <f>G31+G42</f>
        <v>1203613.7715000003</v>
      </c>
      <c r="H50" s="56">
        <f t="shared" ref="H50:N50" si="32">H31+H42</f>
        <v>159747</v>
      </c>
      <c r="I50" s="56">
        <f t="shared" si="32"/>
        <v>1274671.6410000001</v>
      </c>
      <c r="J50" s="56">
        <f t="shared" si="32"/>
        <v>169178</v>
      </c>
      <c r="K50" s="56">
        <f t="shared" si="32"/>
        <v>1274671.6410000001</v>
      </c>
      <c r="L50" s="56">
        <f t="shared" si="32"/>
        <v>169178</v>
      </c>
      <c r="M50" s="56">
        <f t="shared" si="32"/>
        <v>1274671.6410000001</v>
      </c>
      <c r="N50" s="56">
        <f t="shared" si="32"/>
        <v>169178</v>
      </c>
    </row>
    <row r="51" spans="1:14" ht="8.25" customHeight="1" x14ac:dyDescent="0.25">
      <c r="E51" s="148"/>
      <c r="G51" s="47"/>
      <c r="H51" s="47"/>
    </row>
    <row r="52" spans="1:14" x14ac:dyDescent="0.25">
      <c r="A52" s="177" t="str">
        <f>SAŽETAK!A41</f>
        <v>Zabok, 09.11.2023.</v>
      </c>
      <c r="F52" s="47"/>
      <c r="G52" s="47"/>
      <c r="H52" s="47"/>
      <c r="I52" s="47"/>
      <c r="J52" s="47"/>
      <c r="K52" s="47"/>
      <c r="L52" s="47"/>
      <c r="M52" s="47"/>
      <c r="N52" s="47"/>
    </row>
    <row r="54" spans="1:14" x14ac:dyDescent="0.25">
      <c r="D54" s="48"/>
      <c r="E54" s="48"/>
      <c r="F54" s="47"/>
      <c r="G54" s="47"/>
    </row>
    <row r="55" spans="1:14" x14ac:dyDescent="0.25">
      <c r="F55" s="47"/>
      <c r="G55" s="47"/>
      <c r="H55" s="47"/>
      <c r="I55" s="47"/>
    </row>
    <row r="56" spans="1:14" x14ac:dyDescent="0.25">
      <c r="D56" s="48"/>
      <c r="E56" s="48"/>
      <c r="F56" s="47"/>
      <c r="G56" s="47"/>
      <c r="H56" s="47"/>
      <c r="I56" s="47"/>
    </row>
    <row r="58" spans="1:14" x14ac:dyDescent="0.25">
      <c r="E58" s="47"/>
      <c r="F58" s="47"/>
      <c r="G58" s="47"/>
      <c r="H58" s="47"/>
      <c r="I58" s="47"/>
    </row>
  </sheetData>
  <mergeCells count="17">
    <mergeCell ref="K29:L29"/>
    <mergeCell ref="M29:N29"/>
    <mergeCell ref="A50:D50"/>
    <mergeCell ref="A7:N7"/>
    <mergeCell ref="A27:N27"/>
    <mergeCell ref="E29:F29"/>
    <mergeCell ref="G29:H29"/>
    <mergeCell ref="I29:J29"/>
    <mergeCell ref="A1:N1"/>
    <mergeCell ref="A3:N3"/>
    <mergeCell ref="A5:N5"/>
    <mergeCell ref="A25:D25"/>
    <mergeCell ref="E9:F9"/>
    <mergeCell ref="G9:H9"/>
    <mergeCell ref="I9:J9"/>
    <mergeCell ref="K9:L9"/>
    <mergeCell ref="M9:N9"/>
  </mergeCells>
  <pageMargins left="0.70866141732283472" right="0.51181102362204722" top="0.23622047244094491" bottom="0.23622047244094491" header="0.31496062992125984" footer="0.31496062992125984"/>
  <pageSetup paperSize="9" scale="6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5"/>
  <sheetViews>
    <sheetView view="pageLayout" zoomScaleNormal="100" workbookViewId="0">
      <selection activeCell="I13" sqref="I13"/>
    </sheetView>
  </sheetViews>
  <sheetFormatPr defaultRowHeight="15" x14ac:dyDescent="0.25"/>
  <cols>
    <col min="1" max="1" width="37.7109375" customWidth="1"/>
    <col min="2" max="11" width="12.7109375" customWidth="1"/>
  </cols>
  <sheetData>
    <row r="1" spans="1:11" ht="56.25" customHeight="1" x14ac:dyDescent="0.25">
      <c r="A1" s="239" t="str">
        <f>SAŽETAK!A1</f>
        <v>FINANCIJSKI PLAN
GRADSKE KNJIŽNICE KSAVER ŠANDOR GJALSKI 
ZA 2024. I PROJEKCIJA ZA 2025. I 2026. GODINU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</row>
    <row r="2" spans="1:11" ht="18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 x14ac:dyDescent="0.25">
      <c r="A3" s="239" t="s">
        <v>32</v>
      </c>
      <c r="B3" s="239"/>
      <c r="C3" s="239"/>
      <c r="D3" s="239"/>
      <c r="E3" s="239"/>
      <c r="F3" s="239"/>
      <c r="G3" s="239"/>
      <c r="H3" s="239"/>
      <c r="I3" s="241"/>
      <c r="J3" s="241"/>
      <c r="K3" s="241"/>
    </row>
    <row r="4" spans="1:11" ht="18" x14ac:dyDescent="0.25">
      <c r="A4" s="3"/>
      <c r="B4" s="3"/>
      <c r="C4" s="3"/>
      <c r="D4" s="3"/>
      <c r="E4" s="3"/>
      <c r="F4" s="3"/>
      <c r="G4" s="3"/>
      <c r="H4" s="3"/>
      <c r="I4" s="4"/>
      <c r="J4" s="4"/>
      <c r="K4" s="4"/>
    </row>
    <row r="5" spans="1:11" ht="18" customHeight="1" x14ac:dyDescent="0.25">
      <c r="A5" s="239" t="s">
        <v>13</v>
      </c>
      <c r="B5" s="239"/>
      <c r="C5" s="240"/>
      <c r="D5" s="240"/>
      <c r="E5" s="240"/>
      <c r="F5" s="240"/>
      <c r="G5" s="240"/>
      <c r="H5" s="240"/>
      <c r="I5" s="240"/>
      <c r="J5" s="240"/>
      <c r="K5" s="240"/>
    </row>
    <row r="6" spans="1:11" ht="18" x14ac:dyDescent="0.25">
      <c r="A6" s="3"/>
      <c r="B6" s="3"/>
      <c r="C6" s="3"/>
      <c r="D6" s="3"/>
      <c r="E6" s="3"/>
      <c r="F6" s="3"/>
      <c r="G6" s="3"/>
      <c r="H6" s="3"/>
      <c r="I6" s="4"/>
      <c r="J6" s="4"/>
      <c r="K6" s="4"/>
    </row>
    <row r="7" spans="1:11" ht="15.75" x14ac:dyDescent="0.25">
      <c r="A7" s="239" t="s">
        <v>25</v>
      </c>
      <c r="B7" s="239"/>
      <c r="C7" s="267"/>
      <c r="D7" s="267"/>
      <c r="E7" s="267"/>
      <c r="F7" s="267"/>
      <c r="G7" s="267"/>
      <c r="H7" s="267"/>
      <c r="I7" s="267"/>
      <c r="J7" s="267"/>
      <c r="K7" s="267"/>
    </row>
    <row r="8" spans="1:11" ht="18" x14ac:dyDescent="0.25">
      <c r="A8" s="3"/>
      <c r="B8" s="3"/>
      <c r="C8" s="3"/>
      <c r="D8" s="3"/>
      <c r="E8" s="3"/>
      <c r="F8" s="3"/>
      <c r="G8" s="3"/>
      <c r="H8" s="3"/>
      <c r="I8" s="4"/>
      <c r="J8" s="4"/>
      <c r="K8" s="4"/>
    </row>
    <row r="9" spans="1:11" ht="25.5" customHeight="1" x14ac:dyDescent="0.25">
      <c r="A9" s="18" t="s">
        <v>26</v>
      </c>
      <c r="B9" s="262" t="s">
        <v>160</v>
      </c>
      <c r="C9" s="263"/>
      <c r="D9" s="262" t="s">
        <v>161</v>
      </c>
      <c r="E9" s="263"/>
      <c r="F9" s="262" t="s">
        <v>158</v>
      </c>
      <c r="G9" s="263"/>
      <c r="H9" s="262" t="s">
        <v>46</v>
      </c>
      <c r="I9" s="263"/>
      <c r="J9" s="262" t="s">
        <v>159</v>
      </c>
      <c r="K9" s="263"/>
    </row>
    <row r="10" spans="1:11" x14ac:dyDescent="0.25">
      <c r="A10" s="18"/>
      <c r="B10" s="146" t="s">
        <v>144</v>
      </c>
      <c r="C10" s="146" t="s">
        <v>54</v>
      </c>
      <c r="D10" s="146" t="s">
        <v>144</v>
      </c>
      <c r="E10" s="146" t="s">
        <v>54</v>
      </c>
      <c r="F10" s="146" t="s">
        <v>144</v>
      </c>
      <c r="G10" s="146" t="s">
        <v>54</v>
      </c>
      <c r="H10" s="146" t="s">
        <v>144</v>
      </c>
      <c r="I10" s="146" t="s">
        <v>54</v>
      </c>
      <c r="J10" s="146" t="s">
        <v>144</v>
      </c>
      <c r="K10" s="146" t="s">
        <v>54</v>
      </c>
    </row>
    <row r="11" spans="1:11" ht="15.75" customHeight="1" x14ac:dyDescent="0.25">
      <c r="A11" s="49" t="s">
        <v>27</v>
      </c>
      <c r="B11" s="64">
        <f t="shared" ref="B11:D12" si="0">B12</f>
        <v>1089849.73</v>
      </c>
      <c r="C11" s="64">
        <f t="shared" si="0"/>
        <v>144647.9169155219</v>
      </c>
      <c r="D11" s="64">
        <f t="shared" si="0"/>
        <v>1203613.7715000003</v>
      </c>
      <c r="E11" s="64">
        <f t="shared" ref="E11:K12" si="1">E12</f>
        <v>159747</v>
      </c>
      <c r="F11" s="64">
        <f t="shared" si="1"/>
        <v>1274671.6410000001</v>
      </c>
      <c r="G11" s="64">
        <f t="shared" si="1"/>
        <v>169178</v>
      </c>
      <c r="H11" s="64">
        <f t="shared" si="1"/>
        <v>1274671.6410000001</v>
      </c>
      <c r="I11" s="64">
        <f t="shared" si="1"/>
        <v>169178</v>
      </c>
      <c r="J11" s="64">
        <f t="shared" si="1"/>
        <v>1274671.6410000001</v>
      </c>
      <c r="K11" s="64">
        <f t="shared" si="1"/>
        <v>169178</v>
      </c>
    </row>
    <row r="12" spans="1:11" ht="15.75" customHeight="1" x14ac:dyDescent="0.25">
      <c r="A12" s="11" t="s">
        <v>55</v>
      </c>
      <c r="B12" s="56">
        <f t="shared" si="0"/>
        <v>1089849.73</v>
      </c>
      <c r="C12" s="56">
        <f t="shared" si="0"/>
        <v>144647.9169155219</v>
      </c>
      <c r="D12" s="56">
        <f t="shared" si="0"/>
        <v>1203613.7715000003</v>
      </c>
      <c r="E12" s="56">
        <f>E13</f>
        <v>159747</v>
      </c>
      <c r="F12" s="56">
        <f t="shared" si="1"/>
        <v>1274671.6410000001</v>
      </c>
      <c r="G12" s="56">
        <f t="shared" si="1"/>
        <v>169178</v>
      </c>
      <c r="H12" s="56">
        <f t="shared" si="1"/>
        <v>1274671.6410000001</v>
      </c>
      <c r="I12" s="56">
        <f t="shared" si="1"/>
        <v>169178</v>
      </c>
      <c r="J12" s="56">
        <f t="shared" si="1"/>
        <v>1274671.6410000001</v>
      </c>
      <c r="K12" s="56">
        <f t="shared" si="1"/>
        <v>169178</v>
      </c>
    </row>
    <row r="13" spans="1:11" x14ac:dyDescent="0.25">
      <c r="A13" s="60" t="s">
        <v>56</v>
      </c>
      <c r="B13" s="61">
        <f>' Račun prihoda i rashoda'!E50</f>
        <v>1089849.73</v>
      </c>
      <c r="C13" s="61">
        <f>' Račun prihoda i rashoda'!F50</f>
        <v>144647.9169155219</v>
      </c>
      <c r="D13" s="61">
        <f>' Račun prihoda i rashoda'!G50</f>
        <v>1203613.7715000003</v>
      </c>
      <c r="E13" s="62">
        <f>' Račun prihoda i rashoda'!H50</f>
        <v>159747</v>
      </c>
      <c r="F13" s="62">
        <f>' Račun prihoda i rashoda'!I50</f>
        <v>1274671.6410000001</v>
      </c>
      <c r="G13" s="62">
        <f>' Račun prihoda i rashoda'!J50</f>
        <v>169178</v>
      </c>
      <c r="H13" s="62">
        <f>' Račun prihoda i rashoda'!K50</f>
        <v>1274671.6410000001</v>
      </c>
      <c r="I13" s="62">
        <f>' Račun prihoda i rashoda'!L50</f>
        <v>169178</v>
      </c>
      <c r="J13" s="62">
        <f>' Račun prihoda i rashoda'!M50</f>
        <v>1274671.6410000001</v>
      </c>
      <c r="K13" s="62">
        <f>' Račun prihoda i rashoda'!N50</f>
        <v>169178</v>
      </c>
    </row>
    <row r="15" spans="1:11" x14ac:dyDescent="0.25">
      <c r="A15" s="177" t="str">
        <f>SAŽETAK!A41</f>
        <v>Zabok, 09.11.2023.</v>
      </c>
    </row>
  </sheetData>
  <mergeCells count="9">
    <mergeCell ref="A1:K1"/>
    <mergeCell ref="A3:K3"/>
    <mergeCell ref="A5:K5"/>
    <mergeCell ref="A7:K7"/>
    <mergeCell ref="B9:C9"/>
    <mergeCell ref="D9:E9"/>
    <mergeCell ref="F9:G9"/>
    <mergeCell ref="H9:I9"/>
    <mergeCell ref="J9:K9"/>
  </mergeCells>
  <pageMargins left="0.7" right="0.7" top="0.75" bottom="0.75" header="0.3" footer="0.3"/>
  <pageSetup paperSize="9" scale="8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6"/>
  <sheetViews>
    <sheetView view="pageLayout" zoomScaleNormal="100" workbookViewId="0">
      <selection activeCell="E23" sqref="E2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1.7109375" customWidth="1"/>
    <col min="5" max="9" width="25.28515625" customWidth="1"/>
  </cols>
  <sheetData>
    <row r="1" spans="1:9" ht="52.5" customHeight="1" x14ac:dyDescent="0.25">
      <c r="A1" s="239" t="str">
        <f>SAŽETAK!A1</f>
        <v>FINANCIJSKI PLAN
GRADSKE KNJIŽNICE KSAVER ŠANDOR GJALSKI 
ZA 2024. I PROJEKCIJA ZA 2025. I 2026. GODINU</v>
      </c>
      <c r="B1" s="239"/>
      <c r="C1" s="239"/>
      <c r="D1" s="239"/>
      <c r="E1" s="239"/>
      <c r="F1" s="239"/>
      <c r="G1" s="239"/>
      <c r="H1" s="239"/>
      <c r="I1" s="239"/>
    </row>
    <row r="2" spans="1:9" ht="18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5.75" x14ac:dyDescent="0.25">
      <c r="A3" s="239" t="s">
        <v>32</v>
      </c>
      <c r="B3" s="239"/>
      <c r="C3" s="239"/>
      <c r="D3" s="239"/>
      <c r="E3" s="239"/>
      <c r="F3" s="239"/>
      <c r="G3" s="239"/>
      <c r="H3" s="241"/>
      <c r="I3" s="241"/>
    </row>
    <row r="4" spans="1:9" ht="18" x14ac:dyDescent="0.25">
      <c r="A4" s="3"/>
      <c r="B4" s="3"/>
      <c r="C4" s="3"/>
      <c r="D4" s="3"/>
      <c r="E4" s="3"/>
      <c r="F4" s="3"/>
      <c r="G4" s="3"/>
      <c r="H4" s="4"/>
      <c r="I4" s="4"/>
    </row>
    <row r="5" spans="1:9" ht="18" customHeight="1" x14ac:dyDescent="0.25">
      <c r="A5" s="239" t="s">
        <v>28</v>
      </c>
      <c r="B5" s="240"/>
      <c r="C5" s="240"/>
      <c r="D5" s="240"/>
      <c r="E5" s="240"/>
      <c r="F5" s="240"/>
      <c r="G5" s="240"/>
      <c r="H5" s="240"/>
      <c r="I5" s="240"/>
    </row>
    <row r="6" spans="1:9" ht="18" x14ac:dyDescent="0.25">
      <c r="A6" s="3"/>
      <c r="B6" s="3"/>
      <c r="C6" s="3"/>
      <c r="D6" s="3"/>
      <c r="E6" s="3"/>
      <c r="F6" s="3"/>
      <c r="G6" s="3"/>
      <c r="H6" s="4"/>
      <c r="I6" s="181" t="s">
        <v>54</v>
      </c>
    </row>
    <row r="7" spans="1:9" ht="27" customHeight="1" x14ac:dyDescent="0.25">
      <c r="A7" s="18" t="s">
        <v>14</v>
      </c>
      <c r="B7" s="17" t="s">
        <v>15</v>
      </c>
      <c r="C7" s="17" t="s">
        <v>16</v>
      </c>
      <c r="D7" s="17" t="s">
        <v>53</v>
      </c>
      <c r="E7" s="17" t="s">
        <v>160</v>
      </c>
      <c r="F7" s="18" t="s">
        <v>161</v>
      </c>
      <c r="G7" s="18" t="s">
        <v>158</v>
      </c>
      <c r="H7" s="18" t="s">
        <v>45</v>
      </c>
      <c r="I7" s="18" t="s">
        <v>46</v>
      </c>
    </row>
    <row r="8" spans="1:9" ht="25.5" x14ac:dyDescent="0.25">
      <c r="A8" s="152">
        <v>8</v>
      </c>
      <c r="B8" s="152"/>
      <c r="C8" s="152"/>
      <c r="D8" s="49" t="s">
        <v>29</v>
      </c>
      <c r="E8" s="51">
        <v>0</v>
      </c>
      <c r="F8" s="52">
        <v>0</v>
      </c>
      <c r="G8" s="52">
        <v>0</v>
      </c>
      <c r="H8" s="52">
        <v>0</v>
      </c>
      <c r="I8" s="52">
        <v>0</v>
      </c>
    </row>
    <row r="9" spans="1:9" x14ac:dyDescent="0.25">
      <c r="A9" s="151"/>
      <c r="B9" s="158">
        <v>84</v>
      </c>
      <c r="C9" s="158"/>
      <c r="D9" s="13" t="s">
        <v>36</v>
      </c>
      <c r="E9" s="8"/>
      <c r="F9" s="9"/>
      <c r="G9" s="9"/>
      <c r="H9" s="9"/>
      <c r="I9" s="9"/>
    </row>
    <row r="10" spans="1:9" x14ac:dyDescent="0.25">
      <c r="A10" s="154"/>
      <c r="B10" s="154"/>
      <c r="C10" s="155">
        <v>81</v>
      </c>
      <c r="D10" s="14" t="s">
        <v>37</v>
      </c>
      <c r="E10" s="8"/>
      <c r="F10" s="9"/>
      <c r="G10" s="9"/>
      <c r="H10" s="9"/>
      <c r="I10" s="9"/>
    </row>
    <row r="11" spans="1:9" ht="25.5" x14ac:dyDescent="0.25">
      <c r="A11" s="162">
        <v>5</v>
      </c>
      <c r="B11" s="162"/>
      <c r="C11" s="162"/>
      <c r="D11" s="65" t="s">
        <v>30</v>
      </c>
      <c r="E11" s="51">
        <v>0</v>
      </c>
      <c r="F11" s="52">
        <v>0</v>
      </c>
      <c r="G11" s="52">
        <v>0</v>
      </c>
      <c r="H11" s="52">
        <v>0</v>
      </c>
      <c r="I11" s="52">
        <v>0</v>
      </c>
    </row>
    <row r="12" spans="1:9" ht="25.5" x14ac:dyDescent="0.25">
      <c r="A12" s="158"/>
      <c r="B12" s="158">
        <v>54</v>
      </c>
      <c r="C12" s="158"/>
      <c r="D12" s="20" t="s">
        <v>38</v>
      </c>
      <c r="E12" s="8"/>
      <c r="F12" s="9"/>
      <c r="G12" s="9"/>
      <c r="H12" s="9"/>
      <c r="I12" s="10"/>
    </row>
    <row r="13" spans="1:9" x14ac:dyDescent="0.25">
      <c r="A13" s="158"/>
      <c r="B13" s="158"/>
      <c r="C13" s="155">
        <v>11</v>
      </c>
      <c r="D13" s="12" t="s">
        <v>18</v>
      </c>
      <c r="E13" s="8"/>
      <c r="F13" s="9"/>
      <c r="G13" s="9"/>
      <c r="H13" s="9"/>
      <c r="I13" s="10"/>
    </row>
    <row r="14" spans="1:9" x14ac:dyDescent="0.25">
      <c r="A14" s="158"/>
      <c r="B14" s="158"/>
      <c r="C14" s="155">
        <v>42</v>
      </c>
      <c r="D14" s="12" t="s">
        <v>50</v>
      </c>
      <c r="E14" s="8"/>
      <c r="F14" s="9"/>
      <c r="G14" s="9"/>
      <c r="H14" s="9"/>
      <c r="I14" s="10"/>
    </row>
    <row r="16" spans="1:9" x14ac:dyDescent="0.25">
      <c r="A16" s="177" t="str">
        <f>SAŽETAK!A41</f>
        <v>Zabok, 09.11.2023.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9"/>
  <sheetViews>
    <sheetView view="pageLayout" zoomScaleNormal="80" workbookViewId="0">
      <selection activeCell="F62" sqref="F6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28515625" customWidth="1"/>
    <col min="4" max="4" width="52.140625" customWidth="1"/>
    <col min="5" max="6" width="14.5703125" customWidth="1"/>
    <col min="7" max="7" width="16.7109375" customWidth="1"/>
    <col min="8" max="8" width="16" customWidth="1"/>
    <col min="9" max="9" width="14.5703125" customWidth="1"/>
  </cols>
  <sheetData>
    <row r="1" spans="1:13" ht="48.75" customHeight="1" x14ac:dyDescent="0.25">
      <c r="A1" s="239" t="str">
        <f>SAŽETAK!A1</f>
        <v>FINANCIJSKI PLAN
GRADSKE KNJIŽNICE KSAVER ŠANDOR GJALSKI 
ZA 2024. I PROJEKCIJA ZA 2025. I 2026. GODINU</v>
      </c>
      <c r="B1" s="239"/>
      <c r="C1" s="239"/>
      <c r="D1" s="239"/>
      <c r="E1" s="239"/>
      <c r="F1" s="239"/>
      <c r="G1" s="239"/>
      <c r="H1" s="239"/>
      <c r="I1" s="239"/>
    </row>
    <row r="2" spans="1:13" ht="9.75" customHeight="1" x14ac:dyDescent="0.25">
      <c r="A2" s="3"/>
      <c r="B2" s="3"/>
      <c r="C2" s="3"/>
      <c r="D2" s="3"/>
      <c r="E2" s="3"/>
      <c r="F2" s="3"/>
      <c r="G2" s="3"/>
      <c r="H2" s="4"/>
      <c r="I2" s="4"/>
    </row>
    <row r="3" spans="1:13" ht="18" customHeight="1" x14ac:dyDescent="0.25">
      <c r="A3" s="239" t="s">
        <v>31</v>
      </c>
      <c r="B3" s="240"/>
      <c r="C3" s="240"/>
      <c r="D3" s="240"/>
      <c r="E3" s="240"/>
      <c r="F3" s="240"/>
      <c r="G3" s="240"/>
      <c r="H3" s="240"/>
      <c r="I3" s="240"/>
    </row>
    <row r="4" spans="1:13" ht="5.25" customHeight="1" x14ac:dyDescent="0.25">
      <c r="A4" s="3"/>
      <c r="B4" s="3"/>
      <c r="C4" s="3"/>
      <c r="D4" s="3"/>
      <c r="E4" s="3"/>
      <c r="F4" s="3"/>
      <c r="G4" s="3"/>
      <c r="H4" s="4"/>
      <c r="I4" s="180" t="s">
        <v>54</v>
      </c>
    </row>
    <row r="5" spans="1:13" ht="25.5" customHeight="1" x14ac:dyDescent="0.25">
      <c r="A5" s="271" t="s">
        <v>33</v>
      </c>
      <c r="B5" s="272"/>
      <c r="C5" s="273"/>
      <c r="D5" s="17" t="s">
        <v>34</v>
      </c>
      <c r="E5" s="17" t="s">
        <v>160</v>
      </c>
      <c r="F5" s="18" t="s">
        <v>161</v>
      </c>
      <c r="G5" s="18" t="s">
        <v>158</v>
      </c>
      <c r="H5" s="18" t="s">
        <v>46</v>
      </c>
      <c r="I5" s="18" t="s">
        <v>159</v>
      </c>
    </row>
    <row r="6" spans="1:13" x14ac:dyDescent="0.25">
      <c r="A6" s="274" t="s">
        <v>202</v>
      </c>
      <c r="B6" s="275"/>
      <c r="C6" s="276"/>
      <c r="D6" s="163" t="s">
        <v>203</v>
      </c>
      <c r="E6" s="56">
        <f>E7+E27</f>
        <v>144647.91691552193</v>
      </c>
      <c r="F6" s="56">
        <f t="shared" ref="F6:I6" si="0">F7+F27</f>
        <v>159747</v>
      </c>
      <c r="G6" s="56">
        <f t="shared" si="0"/>
        <v>169178</v>
      </c>
      <c r="H6" s="56">
        <f t="shared" si="0"/>
        <v>169178</v>
      </c>
      <c r="I6" s="56">
        <f t="shared" si="0"/>
        <v>169178</v>
      </c>
      <c r="K6" s="47">
        <f>188540-G6</f>
        <v>19362</v>
      </c>
    </row>
    <row r="7" spans="1:13" ht="22.5" x14ac:dyDescent="0.25">
      <c r="A7" s="277" t="s">
        <v>204</v>
      </c>
      <c r="B7" s="278"/>
      <c r="C7" s="279"/>
      <c r="D7" s="164" t="s">
        <v>205</v>
      </c>
      <c r="E7" s="165">
        <f>E8</f>
        <v>131821.42146127811</v>
      </c>
      <c r="F7" s="165">
        <f t="shared" ref="F7:I7" si="1">F8</f>
        <v>145995</v>
      </c>
      <c r="G7" s="165">
        <f t="shared" si="1"/>
        <v>145995</v>
      </c>
      <c r="H7" s="165">
        <f t="shared" si="1"/>
        <v>145995</v>
      </c>
      <c r="I7" s="165">
        <f t="shared" si="1"/>
        <v>145995</v>
      </c>
      <c r="M7" s="47"/>
    </row>
    <row r="8" spans="1:13" x14ac:dyDescent="0.25">
      <c r="A8" s="268" t="s">
        <v>145</v>
      </c>
      <c r="B8" s="269"/>
      <c r="C8" s="270"/>
      <c r="D8" s="186" t="s">
        <v>18</v>
      </c>
      <c r="E8" s="166">
        <f>E9+E22</f>
        <v>131821.42146127811</v>
      </c>
      <c r="F8" s="166">
        <f t="shared" ref="F8:I8" si="2">F9+F22</f>
        <v>145995</v>
      </c>
      <c r="G8" s="166">
        <f t="shared" si="2"/>
        <v>145995</v>
      </c>
      <c r="H8" s="166">
        <f t="shared" si="2"/>
        <v>145995</v>
      </c>
      <c r="I8" s="166">
        <f t="shared" si="2"/>
        <v>145995</v>
      </c>
    </row>
    <row r="9" spans="1:13" x14ac:dyDescent="0.25">
      <c r="A9" s="256">
        <v>3</v>
      </c>
      <c r="B9" s="257"/>
      <c r="C9" s="258"/>
      <c r="D9" s="182" t="s">
        <v>21</v>
      </c>
      <c r="E9" s="64">
        <f>E10+E14+E20</f>
        <v>122652.06715774105</v>
      </c>
      <c r="F9" s="64">
        <f>F10+F14+F20</f>
        <v>136705</v>
      </c>
      <c r="G9" s="64">
        <f>G10+G14+G20</f>
        <v>137495</v>
      </c>
      <c r="H9" s="64">
        <f>H10+H14+H20</f>
        <v>137495</v>
      </c>
      <c r="I9" s="64">
        <f>I10+I14+I20</f>
        <v>137495</v>
      </c>
    </row>
    <row r="10" spans="1:13" x14ac:dyDescent="0.25">
      <c r="A10" s="280">
        <v>31</v>
      </c>
      <c r="B10" s="281"/>
      <c r="C10" s="282"/>
      <c r="D10" s="209" t="s">
        <v>22</v>
      </c>
      <c r="E10" s="210">
        <f>SUM(E11:E13)</f>
        <v>74431.511049173801</v>
      </c>
      <c r="F10" s="211">
        <f>SUM(F11:F13)</f>
        <v>86562</v>
      </c>
      <c r="G10" s="211">
        <f>SUM(G11:G13)</f>
        <v>88228</v>
      </c>
      <c r="H10" s="211">
        <f>H11+H12+H13</f>
        <v>88228</v>
      </c>
      <c r="I10" s="211">
        <f>I11+I12+I13</f>
        <v>88228</v>
      </c>
    </row>
    <row r="11" spans="1:13" s="216" customFormat="1" x14ac:dyDescent="0.25">
      <c r="A11" s="183">
        <f>'Rashodi-POMOĆNA'!B10</f>
        <v>311</v>
      </c>
      <c r="B11" s="184"/>
      <c r="C11" s="185"/>
      <c r="D11" s="46" t="str">
        <f>'Rashodi-POMOĆNA'!E10</f>
        <v>Plaće (Bruto)</v>
      </c>
      <c r="E11" s="8">
        <f>480852.24/7.5345</f>
        <v>63820.059725263782</v>
      </c>
      <c r="F11" s="9">
        <v>72138</v>
      </c>
      <c r="G11" s="9">
        <f>'Rashodi-POMOĆNA'!P10</f>
        <v>76410</v>
      </c>
      <c r="H11" s="9">
        <f t="shared" ref="H11:I16" si="3">G11</f>
        <v>76410</v>
      </c>
      <c r="I11" s="9">
        <f t="shared" si="3"/>
        <v>76410</v>
      </c>
    </row>
    <row r="12" spans="1:13" s="216" customFormat="1" x14ac:dyDescent="0.25">
      <c r="A12" s="183">
        <f>'Rashodi-POMOĆNA'!B13</f>
        <v>312</v>
      </c>
      <c r="B12" s="184"/>
      <c r="C12" s="185"/>
      <c r="D12" s="46" t="str">
        <f>'Rashodi-POMOĆNA'!E13</f>
        <v>Ostali rashodi za zaposlene</v>
      </c>
      <c r="E12" s="8">
        <f>15250/7.5345</f>
        <v>2024.0228283230472</v>
      </c>
      <c r="F12" s="9">
        <v>2522</v>
      </c>
      <c r="G12" s="9">
        <f>'Rashodi-POMOĆNA'!P13</f>
        <v>2522</v>
      </c>
      <c r="H12" s="9">
        <f t="shared" si="3"/>
        <v>2522</v>
      </c>
      <c r="I12" s="9">
        <f t="shared" si="3"/>
        <v>2522</v>
      </c>
    </row>
    <row r="13" spans="1:13" s="216" customFormat="1" x14ac:dyDescent="0.25">
      <c r="A13" s="183">
        <f>'Rashodi-POMOĆNA'!B19</f>
        <v>313</v>
      </c>
      <c r="B13" s="184"/>
      <c r="C13" s="185"/>
      <c r="D13" s="46" t="str">
        <f>'Rashodi-POMOĆNA'!E19</f>
        <v>Doprinosi na plaće</v>
      </c>
      <c r="E13" s="8">
        <f>64701.98/7.5345</f>
        <v>8587.4284955869662</v>
      </c>
      <c r="F13" s="9">
        <v>11902</v>
      </c>
      <c r="G13" s="9">
        <f>'Rashodi-POMOĆNA'!P19</f>
        <v>9296</v>
      </c>
      <c r="H13" s="9">
        <f t="shared" si="3"/>
        <v>9296</v>
      </c>
      <c r="I13" s="9">
        <f t="shared" si="3"/>
        <v>9296</v>
      </c>
    </row>
    <row r="14" spans="1:13" x14ac:dyDescent="0.25">
      <c r="A14" s="280">
        <v>32</v>
      </c>
      <c r="B14" s="281"/>
      <c r="C14" s="282"/>
      <c r="D14" s="209" t="s">
        <v>35</v>
      </c>
      <c r="E14" s="210">
        <f>SUM(E15:E19)</f>
        <v>47502.071803039347</v>
      </c>
      <c r="F14" s="211">
        <f>SUM(F15:F19)</f>
        <v>49413</v>
      </c>
      <c r="G14" s="211">
        <f>SUM(G15:G19)</f>
        <v>48537</v>
      </c>
      <c r="H14" s="211">
        <f t="shared" si="3"/>
        <v>48537</v>
      </c>
      <c r="I14" s="211">
        <f t="shared" si="3"/>
        <v>48537</v>
      </c>
    </row>
    <row r="15" spans="1:13" s="216" customFormat="1" x14ac:dyDescent="0.25">
      <c r="A15" s="183">
        <f>'Rashodi-POMOĆNA'!B23</f>
        <v>321</v>
      </c>
      <c r="B15" s="184"/>
      <c r="C15" s="185"/>
      <c r="D15" s="46" t="str">
        <f>'Rashodi-POMOĆNA'!E23</f>
        <v>Naknade troškova zaposlenima</v>
      </c>
      <c r="E15" s="8">
        <f>672/7.5345</f>
        <v>89.189727254628707</v>
      </c>
      <c r="F15" s="9">
        <v>757</v>
      </c>
      <c r="G15" s="9">
        <f>'Rashodi-POMOĆNA'!P23</f>
        <v>757</v>
      </c>
      <c r="H15" s="9">
        <f t="shared" si="3"/>
        <v>757</v>
      </c>
      <c r="I15" s="9">
        <f t="shared" si="3"/>
        <v>757</v>
      </c>
    </row>
    <row r="16" spans="1:13" s="216" customFormat="1" ht="14.25" customHeight="1" x14ac:dyDescent="0.25">
      <c r="A16" s="183">
        <f>'Rashodi-POMOĆNA'!B34</f>
        <v>322</v>
      </c>
      <c r="B16" s="184"/>
      <c r="C16" s="185"/>
      <c r="D16" s="46" t="str">
        <f>'Rashodi-POMOĆNA'!E34</f>
        <v>Rashodi za materijal i energiju</v>
      </c>
      <c r="E16" s="8">
        <f>77774.71/7.5345</f>
        <v>10322.477934833101</v>
      </c>
      <c r="F16" s="9">
        <v>10378</v>
      </c>
      <c r="G16" s="9">
        <f>'Rashodi-POMOĆNA'!P34</f>
        <v>8899</v>
      </c>
      <c r="H16" s="9">
        <f t="shared" si="3"/>
        <v>8899</v>
      </c>
      <c r="I16" s="9">
        <f t="shared" si="3"/>
        <v>8899</v>
      </c>
    </row>
    <row r="17" spans="1:9" s="216" customFormat="1" ht="14.25" customHeight="1" x14ac:dyDescent="0.25">
      <c r="A17" s="183">
        <f>'Rashodi-POMOĆNA'!B48</f>
        <v>323</v>
      </c>
      <c r="B17" s="184"/>
      <c r="C17" s="185"/>
      <c r="D17" s="46" t="str">
        <f>'Rashodi-POMOĆNA'!E48</f>
        <v>Rashodi za usluge</v>
      </c>
      <c r="E17" s="8">
        <f>274196.71/7.5345</f>
        <v>36392.15740925078</v>
      </c>
      <c r="F17" s="9">
        <v>37548</v>
      </c>
      <c r="G17" s="9">
        <f>'Rashodi-POMOĆNA'!P48</f>
        <v>38151</v>
      </c>
      <c r="H17" s="9">
        <f t="shared" ref="H17:I19" si="4">G17</f>
        <v>38151</v>
      </c>
      <c r="I17" s="9">
        <f t="shared" si="4"/>
        <v>38151</v>
      </c>
    </row>
    <row r="18" spans="1:9" s="216" customFormat="1" x14ac:dyDescent="0.25">
      <c r="A18" s="183">
        <f>'Rashodi-POMOĆNA'!B71</f>
        <v>324</v>
      </c>
      <c r="B18" s="184"/>
      <c r="C18" s="185"/>
      <c r="D18" s="46" t="str">
        <f>'Rashodi-POMOĆNA'!E71</f>
        <v>Naknade troš. osobama izvan radnog odnosa</v>
      </c>
      <c r="E18" s="8">
        <v>0</v>
      </c>
      <c r="F18" s="9">
        <v>0</v>
      </c>
      <c r="G18" s="9">
        <f>'Rashodi-POMOĆNA'!P71</f>
        <v>0</v>
      </c>
      <c r="H18" s="9">
        <f t="shared" si="4"/>
        <v>0</v>
      </c>
      <c r="I18" s="9">
        <f t="shared" si="4"/>
        <v>0</v>
      </c>
    </row>
    <row r="19" spans="1:9" s="216" customFormat="1" x14ac:dyDescent="0.25">
      <c r="A19" s="183">
        <f>'Rashodi-POMOĆNA'!B75</f>
        <v>329</v>
      </c>
      <c r="B19" s="184"/>
      <c r="C19" s="185"/>
      <c r="D19" s="46" t="str">
        <f>'Rashodi-POMOĆNA'!E75</f>
        <v>Ostali nespomenuti rashodi poslovanja</v>
      </c>
      <c r="E19" s="8">
        <f>5260.94/7.5345</f>
        <v>698.2467317008427</v>
      </c>
      <c r="F19" s="9">
        <v>730</v>
      </c>
      <c r="G19" s="9">
        <f>'Rashodi-POMOĆNA'!P75</f>
        <v>730</v>
      </c>
      <c r="H19" s="9">
        <f t="shared" si="4"/>
        <v>730</v>
      </c>
      <c r="I19" s="9">
        <f t="shared" si="4"/>
        <v>730</v>
      </c>
    </row>
    <row r="20" spans="1:9" x14ac:dyDescent="0.25">
      <c r="A20" s="280">
        <v>34</v>
      </c>
      <c r="B20" s="281"/>
      <c r="C20" s="282"/>
      <c r="D20" s="209" t="s">
        <v>59</v>
      </c>
      <c r="E20" s="210">
        <f>E21</f>
        <v>718.48430552790489</v>
      </c>
      <c r="F20" s="211">
        <f>F21</f>
        <v>730</v>
      </c>
      <c r="G20" s="211">
        <f>G21</f>
        <v>730</v>
      </c>
      <c r="H20" s="211">
        <f t="shared" ref="H20:I20" si="5">H21</f>
        <v>730</v>
      </c>
      <c r="I20" s="211">
        <f t="shared" si="5"/>
        <v>730</v>
      </c>
    </row>
    <row r="21" spans="1:9" s="216" customFormat="1" x14ac:dyDescent="0.25">
      <c r="A21" s="183">
        <f>'Rashodi-POMOĆNA'!B89</f>
        <v>343</v>
      </c>
      <c r="B21" s="184"/>
      <c r="C21" s="185"/>
      <c r="D21" s="46" t="str">
        <f>'Rashodi-POMOĆNA'!E89</f>
        <v>Ostali financijski rashodi</v>
      </c>
      <c r="E21" s="8">
        <f>5413.42/7.5345</f>
        <v>718.48430552790489</v>
      </c>
      <c r="F21" s="9">
        <v>730</v>
      </c>
      <c r="G21" s="9">
        <f>'Rashodi-POMOĆNA'!P89</f>
        <v>730</v>
      </c>
      <c r="H21" s="9">
        <f t="shared" ref="H21:I26" si="6">G21</f>
        <v>730</v>
      </c>
      <c r="I21" s="9">
        <f t="shared" si="6"/>
        <v>730</v>
      </c>
    </row>
    <row r="22" spans="1:9" x14ac:dyDescent="0.25">
      <c r="A22" s="256">
        <v>4</v>
      </c>
      <c r="B22" s="257"/>
      <c r="C22" s="258"/>
      <c r="D22" s="182" t="s">
        <v>23</v>
      </c>
      <c r="E22" s="64">
        <f>E23</f>
        <v>9169.3543035370622</v>
      </c>
      <c r="F22" s="64">
        <f t="shared" ref="F22:G22" si="7">F23</f>
        <v>9290</v>
      </c>
      <c r="G22" s="64">
        <f t="shared" si="7"/>
        <v>8500</v>
      </c>
      <c r="H22" s="64">
        <f t="shared" si="6"/>
        <v>8500</v>
      </c>
      <c r="I22" s="64">
        <f t="shared" si="6"/>
        <v>8500</v>
      </c>
    </row>
    <row r="23" spans="1:9" x14ac:dyDescent="0.25">
      <c r="A23" s="280">
        <v>42</v>
      </c>
      <c r="B23" s="281"/>
      <c r="C23" s="282"/>
      <c r="D23" s="209" t="s">
        <v>51</v>
      </c>
      <c r="E23" s="210">
        <f>E24+E25+E26</f>
        <v>9169.3543035370622</v>
      </c>
      <c r="F23" s="210">
        <f>F24+F25+F26</f>
        <v>9290</v>
      </c>
      <c r="G23" s="210">
        <f>SUM(G24:G26)</f>
        <v>8500</v>
      </c>
      <c r="H23" s="211">
        <f t="shared" si="6"/>
        <v>8500</v>
      </c>
      <c r="I23" s="211">
        <f t="shared" si="6"/>
        <v>8500</v>
      </c>
    </row>
    <row r="24" spans="1:9" s="216" customFormat="1" x14ac:dyDescent="0.25">
      <c r="A24" s="208">
        <f>'Rashodi-POMOĆNA'!B95</f>
        <v>422</v>
      </c>
      <c r="B24" s="184"/>
      <c r="C24" s="185"/>
      <c r="D24" s="46" t="str">
        <f>'Rashodi-POMOĆNA'!E95</f>
        <v>Postrojenja i oprema</v>
      </c>
      <c r="E24" s="8">
        <f>9086.5/7.5345</f>
        <v>1205.9857986594996</v>
      </c>
      <c r="F24" s="9">
        <v>1327</v>
      </c>
      <c r="G24" s="9">
        <f>'Rashodi-POMOĆNA'!P95</f>
        <v>700</v>
      </c>
      <c r="H24" s="9">
        <f t="shared" si="6"/>
        <v>700</v>
      </c>
      <c r="I24" s="9">
        <f t="shared" si="6"/>
        <v>700</v>
      </c>
    </row>
    <row r="25" spans="1:9" s="216" customFormat="1" x14ac:dyDescent="0.25">
      <c r="A25" s="208">
        <f>'Rashodi-POMOĆNA'!B101</f>
        <v>424</v>
      </c>
      <c r="B25" s="184"/>
      <c r="C25" s="185"/>
      <c r="D25" s="46" t="str">
        <f>'Rashodi-POMOĆNA'!E101</f>
        <v>Knjige</v>
      </c>
      <c r="E25" s="8">
        <f>60000/7.5345</f>
        <v>7963.3685048775624</v>
      </c>
      <c r="F25" s="9">
        <v>7963</v>
      </c>
      <c r="G25" s="9">
        <f>'Rashodi-POMOĆNA'!P101</f>
        <v>7800</v>
      </c>
      <c r="H25" s="9">
        <f t="shared" si="6"/>
        <v>7800</v>
      </c>
      <c r="I25" s="9">
        <f t="shared" si="6"/>
        <v>7800</v>
      </c>
    </row>
    <row r="26" spans="1:9" s="216" customFormat="1" x14ac:dyDescent="0.25">
      <c r="A26" s="208">
        <f>'Rashodi-POMOĆNA'!B105</f>
        <v>426</v>
      </c>
      <c r="B26" s="184"/>
      <c r="C26" s="185"/>
      <c r="D26" s="46" t="str">
        <f>'Rashodi-POMOĆNA'!E105</f>
        <v>Nematerijalna proizvedena imovina</v>
      </c>
      <c r="E26" s="8">
        <v>0</v>
      </c>
      <c r="F26" s="9">
        <v>0</v>
      </c>
      <c r="G26" s="9">
        <f>'Rashodi-POMOĆNA'!P105</f>
        <v>0</v>
      </c>
      <c r="H26" s="9">
        <f t="shared" si="6"/>
        <v>0</v>
      </c>
      <c r="I26" s="9">
        <f t="shared" si="6"/>
        <v>0</v>
      </c>
    </row>
    <row r="27" spans="1:9" ht="27.75" customHeight="1" x14ac:dyDescent="0.25">
      <c r="A27" s="277" t="s">
        <v>206</v>
      </c>
      <c r="B27" s="278"/>
      <c r="C27" s="279"/>
      <c r="D27" s="164" t="s">
        <v>207</v>
      </c>
      <c r="E27" s="165">
        <f>E28+E41+E51+E58</f>
        <v>12826.49545424381</v>
      </c>
      <c r="F27" s="165">
        <f t="shared" ref="F27:I27" si="8">F28+F41+F51+F58</f>
        <v>13752</v>
      </c>
      <c r="G27" s="165">
        <f t="shared" si="8"/>
        <v>23183</v>
      </c>
      <c r="H27" s="165">
        <f t="shared" si="8"/>
        <v>23183</v>
      </c>
      <c r="I27" s="165">
        <f t="shared" si="8"/>
        <v>23183</v>
      </c>
    </row>
    <row r="28" spans="1:9" x14ac:dyDescent="0.25">
      <c r="A28" s="268" t="s">
        <v>146</v>
      </c>
      <c r="B28" s="269"/>
      <c r="C28" s="270"/>
      <c r="D28" s="186" t="s">
        <v>50</v>
      </c>
      <c r="E28" s="166">
        <f>E29+E36</f>
        <v>5244.1741323246397</v>
      </c>
      <c r="F28" s="166">
        <f t="shared" ref="F28:I28" si="9">F29+F36</f>
        <v>6452</v>
      </c>
      <c r="G28" s="166">
        <f t="shared" si="9"/>
        <v>4983</v>
      </c>
      <c r="H28" s="166">
        <f t="shared" si="9"/>
        <v>4983</v>
      </c>
      <c r="I28" s="166">
        <f t="shared" si="9"/>
        <v>4983</v>
      </c>
    </row>
    <row r="29" spans="1:9" x14ac:dyDescent="0.25">
      <c r="A29" s="256">
        <v>3</v>
      </c>
      <c r="B29" s="257"/>
      <c r="C29" s="258"/>
      <c r="D29" s="182" t="s">
        <v>21</v>
      </c>
      <c r="E29" s="64">
        <f>E30</f>
        <v>3858.9621076381977</v>
      </c>
      <c r="F29" s="64">
        <f t="shared" ref="F29:I29" si="10">F30</f>
        <v>5722</v>
      </c>
      <c r="G29" s="64">
        <f t="shared" si="10"/>
        <v>4453</v>
      </c>
      <c r="H29" s="64">
        <f t="shared" si="10"/>
        <v>4453</v>
      </c>
      <c r="I29" s="64">
        <f t="shared" si="10"/>
        <v>4453</v>
      </c>
    </row>
    <row r="30" spans="1:9" x14ac:dyDescent="0.25">
      <c r="A30" s="280">
        <v>32</v>
      </c>
      <c r="B30" s="281"/>
      <c r="C30" s="282"/>
      <c r="D30" s="209" t="s">
        <v>35</v>
      </c>
      <c r="E30" s="210">
        <f>SUM(E31:E35)</f>
        <v>3858.9621076381977</v>
      </c>
      <c r="F30" s="210">
        <f t="shared" ref="F30:I30" si="11">SUM(F31:F35)</f>
        <v>5722</v>
      </c>
      <c r="G30" s="210">
        <f t="shared" si="11"/>
        <v>4453</v>
      </c>
      <c r="H30" s="210">
        <f t="shared" si="11"/>
        <v>4453</v>
      </c>
      <c r="I30" s="210">
        <f t="shared" si="11"/>
        <v>4453</v>
      </c>
    </row>
    <row r="31" spans="1:9" s="216" customFormat="1" x14ac:dyDescent="0.25">
      <c r="A31" s="183">
        <v>321</v>
      </c>
      <c r="B31" s="184"/>
      <c r="C31" s="185"/>
      <c r="D31" s="46" t="s">
        <v>82</v>
      </c>
      <c r="E31" s="8">
        <f>5872.8/7.5345</f>
        <v>779.45450925741591</v>
      </c>
      <c r="F31" s="9">
        <v>1651</v>
      </c>
      <c r="G31" s="9">
        <f>'Rashodi-POMOĆNA'!R23</f>
        <v>1451</v>
      </c>
      <c r="H31" s="9">
        <f>G31</f>
        <v>1451</v>
      </c>
      <c r="I31" s="9">
        <f>H31</f>
        <v>1451</v>
      </c>
    </row>
    <row r="32" spans="1:9" s="216" customFormat="1" x14ac:dyDescent="0.25">
      <c r="A32" s="183">
        <v>322</v>
      </c>
      <c r="B32" s="184"/>
      <c r="C32" s="185"/>
      <c r="D32" s="46" t="str">
        <f>'Rashodi-POMOĆNA'!E34</f>
        <v>Rashodi za materijal i energiju</v>
      </c>
      <c r="E32" s="8">
        <f>3929.34/7.5345</f>
        <v>521.51304001592678</v>
      </c>
      <c r="F32" s="9">
        <v>1032</v>
      </c>
      <c r="G32" s="9">
        <f>'Rashodi-POMOĆNA'!R34</f>
        <v>1032</v>
      </c>
      <c r="H32" s="9">
        <f t="shared" ref="H32:I32" si="12">G32</f>
        <v>1032</v>
      </c>
      <c r="I32" s="9">
        <f t="shared" si="12"/>
        <v>1032</v>
      </c>
    </row>
    <row r="33" spans="1:9" s="216" customFormat="1" x14ac:dyDescent="0.25">
      <c r="A33" s="183">
        <v>323</v>
      </c>
      <c r="B33" s="184"/>
      <c r="C33" s="185"/>
      <c r="D33" s="46" t="s">
        <v>100</v>
      </c>
      <c r="E33" s="8">
        <f>16377.34/7.5345</f>
        <v>2173.6465591611918</v>
      </c>
      <c r="F33" s="8">
        <v>2428</v>
      </c>
      <c r="G33" s="8">
        <f>'Rashodi-POMOĆNA'!R48</f>
        <v>1461</v>
      </c>
      <c r="H33" s="9">
        <f t="shared" ref="H33:I33" si="13">G33</f>
        <v>1461</v>
      </c>
      <c r="I33" s="9">
        <f t="shared" si="13"/>
        <v>1461</v>
      </c>
    </row>
    <row r="34" spans="1:9" s="216" customFormat="1" x14ac:dyDescent="0.25">
      <c r="A34" s="183">
        <v>324</v>
      </c>
      <c r="B34" s="184"/>
      <c r="C34" s="185"/>
      <c r="D34" s="46" t="s">
        <v>180</v>
      </c>
      <c r="E34" s="8">
        <v>0</v>
      </c>
      <c r="F34" s="8">
        <v>66</v>
      </c>
      <c r="G34" s="8">
        <f>'Rashodi-POMOĆNA'!R71</f>
        <v>66</v>
      </c>
      <c r="H34" s="9">
        <f t="shared" ref="H34:I34" si="14">G34</f>
        <v>66</v>
      </c>
      <c r="I34" s="9">
        <f t="shared" si="14"/>
        <v>66</v>
      </c>
    </row>
    <row r="35" spans="1:9" s="216" customFormat="1" x14ac:dyDescent="0.25">
      <c r="A35" s="183">
        <v>329</v>
      </c>
      <c r="B35" s="184"/>
      <c r="C35" s="185"/>
      <c r="D35" s="46" t="s">
        <v>116</v>
      </c>
      <c r="E35" s="8">
        <f>2895.87/7.5345</f>
        <v>384.34799920366311</v>
      </c>
      <c r="F35" s="8">
        <v>545</v>
      </c>
      <c r="G35" s="8">
        <f>'Rashodi-POMOĆNA'!R75</f>
        <v>443</v>
      </c>
      <c r="H35" s="9">
        <f t="shared" ref="H35:I35" si="15">G35</f>
        <v>443</v>
      </c>
      <c r="I35" s="9">
        <f t="shared" si="15"/>
        <v>443</v>
      </c>
    </row>
    <row r="36" spans="1:9" x14ac:dyDescent="0.25">
      <c r="A36" s="256">
        <v>4</v>
      </c>
      <c r="B36" s="257"/>
      <c r="C36" s="258"/>
      <c r="D36" s="182" t="s">
        <v>23</v>
      </c>
      <c r="E36" s="64">
        <f>SUM(E37:E37)</f>
        <v>1385.2120246864422</v>
      </c>
      <c r="F36" s="64">
        <f>SUM(F37:F37)</f>
        <v>730</v>
      </c>
      <c r="G36" s="64">
        <f>SUM(G37:G37)</f>
        <v>530</v>
      </c>
      <c r="H36" s="64">
        <f t="shared" ref="H36:I38" si="16">G36</f>
        <v>530</v>
      </c>
      <c r="I36" s="64">
        <f t="shared" si="16"/>
        <v>530</v>
      </c>
    </row>
    <row r="37" spans="1:9" x14ac:dyDescent="0.25">
      <c r="A37" s="280">
        <v>42</v>
      </c>
      <c r="B37" s="281"/>
      <c r="C37" s="282"/>
      <c r="D37" s="209" t="s">
        <v>51</v>
      </c>
      <c r="E37" s="210">
        <f>SUM(E38:E40)</f>
        <v>1385.2120246864422</v>
      </c>
      <c r="F37" s="210">
        <f>SUM(F38:F40)</f>
        <v>730</v>
      </c>
      <c r="G37" s="210">
        <f>SUM(G38:G40)</f>
        <v>530</v>
      </c>
      <c r="H37" s="211">
        <f t="shared" si="16"/>
        <v>530</v>
      </c>
      <c r="I37" s="211">
        <f t="shared" si="16"/>
        <v>530</v>
      </c>
    </row>
    <row r="38" spans="1:9" s="216" customFormat="1" x14ac:dyDescent="0.25">
      <c r="A38" s="183">
        <f>'Rashodi-POMOĆNA'!B95</f>
        <v>422</v>
      </c>
      <c r="B38" s="184"/>
      <c r="C38" s="185"/>
      <c r="D38" s="46" t="str">
        <f>'Rashodi-POMOĆNA'!E95</f>
        <v>Postrojenja i oprema</v>
      </c>
      <c r="E38" s="8">
        <f>10185.88/7.5345</f>
        <v>1351.898599774371</v>
      </c>
      <c r="F38" s="9">
        <v>664</v>
      </c>
      <c r="G38" s="9">
        <f>'Rashodi-POMOĆNA'!R95</f>
        <v>464</v>
      </c>
      <c r="H38" s="9">
        <f t="shared" si="16"/>
        <v>464</v>
      </c>
      <c r="I38" s="9">
        <f t="shared" si="16"/>
        <v>464</v>
      </c>
    </row>
    <row r="39" spans="1:9" s="216" customFormat="1" x14ac:dyDescent="0.25">
      <c r="A39" s="217">
        <f>'Rashodi-POMOĆNA'!B101</f>
        <v>424</v>
      </c>
      <c r="B39" s="184"/>
      <c r="C39" s="185"/>
      <c r="D39" s="46" t="str">
        <f>'Rashodi-POMOĆNA'!E101</f>
        <v>Knjige</v>
      </c>
      <c r="E39" s="8">
        <f>251/7.5345</f>
        <v>33.313424912071135</v>
      </c>
      <c r="F39" s="8">
        <v>66</v>
      </c>
      <c r="G39" s="8">
        <f>'Rashodi-POMOĆNA'!R101</f>
        <v>66</v>
      </c>
      <c r="H39" s="9">
        <f t="shared" ref="H39:I39" si="17">G39</f>
        <v>66</v>
      </c>
      <c r="I39" s="9">
        <f t="shared" si="17"/>
        <v>66</v>
      </c>
    </row>
    <row r="40" spans="1:9" s="216" customFormat="1" x14ac:dyDescent="0.25">
      <c r="A40" s="183">
        <f>'Rashodi-POMOĆNA'!B105</f>
        <v>426</v>
      </c>
      <c r="B40" s="184"/>
      <c r="C40" s="185"/>
      <c r="D40" s="46" t="str">
        <f>'Rashodi-POMOĆNA'!E105</f>
        <v>Nematerijalna proizvedena imovina</v>
      </c>
      <c r="E40" s="8"/>
      <c r="F40" s="8"/>
      <c r="G40" s="8">
        <f>'Rashodi-POMOĆNA'!R105</f>
        <v>0</v>
      </c>
      <c r="H40" s="9">
        <f t="shared" ref="H40:I40" si="18">G40</f>
        <v>0</v>
      </c>
      <c r="I40" s="9">
        <f t="shared" si="18"/>
        <v>0</v>
      </c>
    </row>
    <row r="41" spans="1:9" x14ac:dyDescent="0.25">
      <c r="A41" s="268" t="s">
        <v>147</v>
      </c>
      <c r="B41" s="269"/>
      <c r="C41" s="270"/>
      <c r="D41" s="186" t="s">
        <v>49</v>
      </c>
      <c r="E41" s="166">
        <f>E42+E46</f>
        <v>7582.3213219191712</v>
      </c>
      <c r="F41" s="166">
        <f t="shared" ref="F41:I41" si="19">F42+F46</f>
        <v>7300</v>
      </c>
      <c r="G41" s="166">
        <f t="shared" si="19"/>
        <v>16200</v>
      </c>
      <c r="H41" s="166">
        <f t="shared" si="19"/>
        <v>16200</v>
      </c>
      <c r="I41" s="166">
        <f t="shared" si="19"/>
        <v>16200</v>
      </c>
    </row>
    <row r="42" spans="1:9" x14ac:dyDescent="0.25">
      <c r="A42" s="256">
        <v>3</v>
      </c>
      <c r="B42" s="257"/>
      <c r="C42" s="258"/>
      <c r="D42" s="182" t="s">
        <v>21</v>
      </c>
      <c r="E42" s="64">
        <f>E43</f>
        <v>1924.4807220120776</v>
      </c>
      <c r="F42" s="64">
        <f t="shared" ref="F42:I42" si="20">F43</f>
        <v>1792</v>
      </c>
      <c r="G42" s="64">
        <f t="shared" si="20"/>
        <v>2300</v>
      </c>
      <c r="H42" s="64">
        <f t="shared" si="20"/>
        <v>2300</v>
      </c>
      <c r="I42" s="64">
        <f t="shared" si="20"/>
        <v>2300</v>
      </c>
    </row>
    <row r="43" spans="1:9" x14ac:dyDescent="0.25">
      <c r="A43" s="280">
        <v>32</v>
      </c>
      <c r="B43" s="281"/>
      <c r="C43" s="282"/>
      <c r="D43" s="209" t="s">
        <v>35</v>
      </c>
      <c r="E43" s="210">
        <f>SUM(E44:E45)</f>
        <v>1924.4807220120776</v>
      </c>
      <c r="F43" s="210">
        <f t="shared" ref="F43:I43" si="21">SUM(F44:F45)</f>
        <v>1792</v>
      </c>
      <c r="G43" s="210">
        <f t="shared" si="21"/>
        <v>2300</v>
      </c>
      <c r="H43" s="210">
        <f t="shared" si="21"/>
        <v>2300</v>
      </c>
      <c r="I43" s="210">
        <f t="shared" si="21"/>
        <v>2300</v>
      </c>
    </row>
    <row r="44" spans="1:9" s="216" customFormat="1" x14ac:dyDescent="0.25">
      <c r="A44" s="183">
        <f>A32</f>
        <v>322</v>
      </c>
      <c r="B44" s="184"/>
      <c r="C44" s="185"/>
      <c r="D44" s="46" t="str">
        <f>D32</f>
        <v>Rashodi za materijal i energiju</v>
      </c>
      <c r="E44" s="8"/>
      <c r="F44" s="9"/>
      <c r="G44" s="9">
        <f>'Rashodi-POMOĆNA'!S34</f>
        <v>1800</v>
      </c>
      <c r="H44" s="9">
        <f t="shared" ref="H44:I46" si="22">G44</f>
        <v>1800</v>
      </c>
      <c r="I44" s="9">
        <f t="shared" si="22"/>
        <v>1800</v>
      </c>
    </row>
    <row r="45" spans="1:9" s="216" customFormat="1" x14ac:dyDescent="0.25">
      <c r="A45" s="183">
        <v>323</v>
      </c>
      <c r="B45" s="184"/>
      <c r="C45" s="185"/>
      <c r="D45" s="46" t="s">
        <v>100</v>
      </c>
      <c r="E45" s="8">
        <f>14500/7.5345</f>
        <v>1924.4807220120776</v>
      </c>
      <c r="F45" s="9">
        <v>1792</v>
      </c>
      <c r="G45" s="9">
        <f>'Rashodi-POMOĆNA'!S48</f>
        <v>500</v>
      </c>
      <c r="H45" s="9">
        <f t="shared" si="22"/>
        <v>500</v>
      </c>
      <c r="I45" s="9">
        <f t="shared" si="22"/>
        <v>500</v>
      </c>
    </row>
    <row r="46" spans="1:9" x14ac:dyDescent="0.25">
      <c r="A46" s="256">
        <v>4</v>
      </c>
      <c r="B46" s="257"/>
      <c r="C46" s="258"/>
      <c r="D46" s="182" t="s">
        <v>148</v>
      </c>
      <c r="E46" s="64">
        <f>SUM(E47)</f>
        <v>5657.8405999070937</v>
      </c>
      <c r="F46" s="64">
        <f>SUM(F47)</f>
        <v>5508</v>
      </c>
      <c r="G46" s="64">
        <f>SUM(G47)</f>
        <v>13900</v>
      </c>
      <c r="H46" s="64">
        <f t="shared" si="22"/>
        <v>13900</v>
      </c>
      <c r="I46" s="64">
        <f t="shared" si="22"/>
        <v>13900</v>
      </c>
    </row>
    <row r="47" spans="1:9" x14ac:dyDescent="0.25">
      <c r="A47" s="280">
        <v>42</v>
      </c>
      <c r="B47" s="281"/>
      <c r="C47" s="282"/>
      <c r="D47" s="209" t="s">
        <v>51</v>
      </c>
      <c r="E47" s="210">
        <f>SUM(E48:E50)</f>
        <v>5657.8405999070937</v>
      </c>
      <c r="F47" s="210">
        <f>SUM(F48:F50)</f>
        <v>5508</v>
      </c>
      <c r="G47" s="210">
        <f>SUM(G48:G50)</f>
        <v>13900</v>
      </c>
      <c r="H47" s="210">
        <f>SUM(H48:H50)</f>
        <v>13900</v>
      </c>
      <c r="I47" s="210">
        <f>SUM(I48:I50)</f>
        <v>13900</v>
      </c>
    </row>
    <row r="48" spans="1:9" x14ac:dyDescent="0.25">
      <c r="A48" s="286">
        <f>'Rashodi-POMOĆNA'!B95</f>
        <v>422</v>
      </c>
      <c r="B48" s="287"/>
      <c r="C48" s="288"/>
      <c r="D48" s="46" t="str">
        <f>'Rashodi-POMOĆNA'!E95</f>
        <v>Postrojenja i oprema</v>
      </c>
      <c r="E48" s="8">
        <v>0</v>
      </c>
      <c r="F48" s="9">
        <v>0</v>
      </c>
      <c r="G48" s="9">
        <f>'Rashodi-POMOĆNA'!S95</f>
        <v>0</v>
      </c>
      <c r="H48" s="9">
        <f t="shared" ref="H48:I50" si="23">G48</f>
        <v>0</v>
      </c>
      <c r="I48" s="9">
        <f t="shared" si="23"/>
        <v>0</v>
      </c>
    </row>
    <row r="49" spans="1:9" x14ac:dyDescent="0.25">
      <c r="A49" s="183">
        <f>'Rashodi-POMOĆNA'!B101</f>
        <v>424</v>
      </c>
      <c r="B49" s="184"/>
      <c r="C49" s="185"/>
      <c r="D49" s="46" t="str">
        <f>'Rashodi-POMOĆNA'!E101</f>
        <v>Knjige</v>
      </c>
      <c r="E49" s="8">
        <f>41929/7.5345</f>
        <v>5564.9346340168559</v>
      </c>
      <c r="F49" s="9">
        <v>5393</v>
      </c>
      <c r="G49" s="9">
        <f>'Rashodi-POMOĆNA'!S101</f>
        <v>13500</v>
      </c>
      <c r="H49" s="9">
        <f t="shared" si="23"/>
        <v>13500</v>
      </c>
      <c r="I49" s="9">
        <f t="shared" si="23"/>
        <v>13500</v>
      </c>
    </row>
    <row r="50" spans="1:9" x14ac:dyDescent="0.25">
      <c r="A50" s="183">
        <f>'Rashodi-POMOĆNA'!B105</f>
        <v>426</v>
      </c>
      <c r="B50" s="184"/>
      <c r="C50" s="185"/>
      <c r="D50" s="46" t="str">
        <f>'Rashodi-POMOĆNA'!E105</f>
        <v>Nematerijalna proizvedena imovina</v>
      </c>
      <c r="E50" s="8">
        <f>700/7.5345</f>
        <v>92.905965890238235</v>
      </c>
      <c r="F50" s="9">
        <v>115</v>
      </c>
      <c r="G50" s="9">
        <f>'Rashodi-POMOĆNA'!S105</f>
        <v>400</v>
      </c>
      <c r="H50" s="9">
        <f t="shared" si="23"/>
        <v>400</v>
      </c>
      <c r="I50" s="9">
        <f t="shared" si="23"/>
        <v>400</v>
      </c>
    </row>
    <row r="51" spans="1:9" x14ac:dyDescent="0.25">
      <c r="A51" s="268" t="s">
        <v>165</v>
      </c>
      <c r="B51" s="269"/>
      <c r="C51" s="270"/>
      <c r="D51" s="186" t="s">
        <v>162</v>
      </c>
      <c r="E51" s="166">
        <f>E52+E55</f>
        <v>0</v>
      </c>
      <c r="F51" s="166">
        <f t="shared" ref="F51:I51" si="24">F52+F55</f>
        <v>0</v>
      </c>
      <c r="G51" s="166">
        <f t="shared" si="24"/>
        <v>2000</v>
      </c>
      <c r="H51" s="166">
        <f t="shared" si="24"/>
        <v>2000</v>
      </c>
      <c r="I51" s="166">
        <f t="shared" si="24"/>
        <v>2000</v>
      </c>
    </row>
    <row r="52" spans="1:9" x14ac:dyDescent="0.25">
      <c r="A52" s="256">
        <v>3</v>
      </c>
      <c r="B52" s="257"/>
      <c r="C52" s="258"/>
      <c r="D52" s="182" t="s">
        <v>21</v>
      </c>
      <c r="E52" s="64">
        <f>E53</f>
        <v>0</v>
      </c>
      <c r="F52" s="64">
        <f t="shared" ref="F52:G52" si="25">F53</f>
        <v>0</v>
      </c>
      <c r="G52" s="64">
        <f t="shared" si="25"/>
        <v>2000</v>
      </c>
      <c r="H52" s="64">
        <f t="shared" ref="H52:I61" si="26">G52</f>
        <v>2000</v>
      </c>
      <c r="I52" s="64">
        <f t="shared" si="26"/>
        <v>2000</v>
      </c>
    </row>
    <row r="53" spans="1:9" x14ac:dyDescent="0.25">
      <c r="A53" s="280">
        <v>32</v>
      </c>
      <c r="B53" s="281"/>
      <c r="C53" s="282"/>
      <c r="D53" s="209" t="s">
        <v>35</v>
      </c>
      <c r="E53" s="210">
        <f>SUM(E54)</f>
        <v>0</v>
      </c>
      <c r="F53" s="210">
        <f t="shared" ref="F53:I53" si="27">SUM(F54)</f>
        <v>0</v>
      </c>
      <c r="G53" s="210">
        <f t="shared" si="27"/>
        <v>2000</v>
      </c>
      <c r="H53" s="210">
        <f t="shared" si="27"/>
        <v>2000</v>
      </c>
      <c r="I53" s="210">
        <f t="shared" si="27"/>
        <v>2000</v>
      </c>
    </row>
    <row r="54" spans="1:9" s="216" customFormat="1" x14ac:dyDescent="0.25">
      <c r="A54" s="183">
        <f>A45</f>
        <v>323</v>
      </c>
      <c r="B54" s="184"/>
      <c r="C54" s="185"/>
      <c r="D54" s="46" t="str">
        <f>D45</f>
        <v>Rashodi za usluge</v>
      </c>
      <c r="E54" s="8"/>
      <c r="F54" s="9"/>
      <c r="G54" s="9">
        <f>'Rashodi-POMOĆNA'!T48</f>
        <v>2000</v>
      </c>
      <c r="H54" s="9">
        <f>'Rashodi-POMOĆNA'!T48</f>
        <v>2000</v>
      </c>
      <c r="I54" s="9">
        <f t="shared" si="26"/>
        <v>2000</v>
      </c>
    </row>
    <row r="55" spans="1:9" x14ac:dyDescent="0.25">
      <c r="A55" s="256">
        <v>4</v>
      </c>
      <c r="B55" s="257"/>
      <c r="C55" s="258"/>
      <c r="D55" s="182" t="s">
        <v>23</v>
      </c>
      <c r="E55" s="64">
        <f t="shared" ref="E55:I56" si="28">E56</f>
        <v>0</v>
      </c>
      <c r="F55" s="64">
        <f t="shared" si="28"/>
        <v>0</v>
      </c>
      <c r="G55" s="64">
        <f t="shared" si="28"/>
        <v>0</v>
      </c>
      <c r="H55" s="64">
        <f t="shared" si="28"/>
        <v>0</v>
      </c>
      <c r="I55" s="64">
        <f t="shared" si="28"/>
        <v>0</v>
      </c>
    </row>
    <row r="56" spans="1:9" x14ac:dyDescent="0.25">
      <c r="A56" s="280">
        <v>42</v>
      </c>
      <c r="B56" s="281"/>
      <c r="C56" s="282"/>
      <c r="D56" s="209" t="s">
        <v>51</v>
      </c>
      <c r="E56" s="210">
        <f t="shared" si="28"/>
        <v>0</v>
      </c>
      <c r="F56" s="210">
        <f t="shared" si="28"/>
        <v>0</v>
      </c>
      <c r="G56" s="210">
        <f t="shared" si="28"/>
        <v>0</v>
      </c>
      <c r="H56" s="210">
        <f t="shared" si="28"/>
        <v>0</v>
      </c>
      <c r="I56" s="210">
        <f t="shared" si="28"/>
        <v>0</v>
      </c>
    </row>
    <row r="57" spans="1:9" x14ac:dyDescent="0.25">
      <c r="A57" s="183">
        <f>A48</f>
        <v>422</v>
      </c>
      <c r="B57" s="184"/>
      <c r="C57" s="185"/>
      <c r="D57" s="46" t="str">
        <f>D38</f>
        <v>Postrojenja i oprema</v>
      </c>
      <c r="E57" s="8"/>
      <c r="F57" s="9"/>
      <c r="G57" s="9">
        <f>'Rashodi-POMOĆNA'!T95</f>
        <v>0</v>
      </c>
      <c r="H57" s="9">
        <f>G57</f>
        <v>0</v>
      </c>
      <c r="I57" s="9">
        <f>H57</f>
        <v>0</v>
      </c>
    </row>
    <row r="58" spans="1:9" x14ac:dyDescent="0.25">
      <c r="A58" s="268" t="s">
        <v>181</v>
      </c>
      <c r="B58" s="269"/>
      <c r="C58" s="270"/>
      <c r="D58" s="186" t="s">
        <v>164</v>
      </c>
      <c r="E58" s="166">
        <f>E59</f>
        <v>0</v>
      </c>
      <c r="F58" s="166">
        <f t="shared" ref="F58:G60" si="29">F59</f>
        <v>0</v>
      </c>
      <c r="G58" s="166">
        <f t="shared" si="29"/>
        <v>0</v>
      </c>
      <c r="H58" s="166">
        <f t="shared" si="26"/>
        <v>0</v>
      </c>
      <c r="I58" s="166">
        <f t="shared" si="26"/>
        <v>0</v>
      </c>
    </row>
    <row r="59" spans="1:9" x14ac:dyDescent="0.25">
      <c r="A59" s="256">
        <v>3</v>
      </c>
      <c r="B59" s="257"/>
      <c r="C59" s="258"/>
      <c r="D59" s="182" t="s">
        <v>21</v>
      </c>
      <c r="E59" s="64">
        <f>E60</f>
        <v>0</v>
      </c>
      <c r="F59" s="64">
        <f t="shared" si="29"/>
        <v>0</v>
      </c>
      <c r="G59" s="64">
        <f t="shared" si="29"/>
        <v>0</v>
      </c>
      <c r="H59" s="64">
        <f t="shared" si="26"/>
        <v>0</v>
      </c>
      <c r="I59" s="64">
        <f t="shared" si="26"/>
        <v>0</v>
      </c>
    </row>
    <row r="60" spans="1:9" x14ac:dyDescent="0.25">
      <c r="A60" s="280">
        <v>32</v>
      </c>
      <c r="B60" s="281"/>
      <c r="C60" s="282"/>
      <c r="D60" s="209" t="s">
        <v>35</v>
      </c>
      <c r="E60" s="210">
        <f>E61</f>
        <v>0</v>
      </c>
      <c r="F60" s="211">
        <f t="shared" si="29"/>
        <v>0</v>
      </c>
      <c r="G60" s="211">
        <f t="shared" si="29"/>
        <v>0</v>
      </c>
      <c r="H60" s="211">
        <f t="shared" si="26"/>
        <v>0</v>
      </c>
      <c r="I60" s="211">
        <f t="shared" si="26"/>
        <v>0</v>
      </c>
    </row>
    <row r="61" spans="1:9" s="216" customFormat="1" x14ac:dyDescent="0.25">
      <c r="A61" s="183">
        <v>329</v>
      </c>
      <c r="B61" s="184"/>
      <c r="C61" s="185"/>
      <c r="D61" s="46" t="str">
        <f>'Rashodi-POMOĆNA'!E75</f>
        <v>Ostali nespomenuti rashodi poslovanja</v>
      </c>
      <c r="E61" s="8"/>
      <c r="F61" s="9"/>
      <c r="G61" s="9">
        <f>'Rashodi-POMOĆNA'!U75</f>
        <v>0</v>
      </c>
      <c r="H61" s="9">
        <f t="shared" si="26"/>
        <v>0</v>
      </c>
      <c r="I61" s="9">
        <f t="shared" si="26"/>
        <v>0</v>
      </c>
    </row>
    <row r="62" spans="1:9" x14ac:dyDescent="0.25">
      <c r="A62" s="283" t="s">
        <v>149</v>
      </c>
      <c r="B62" s="284"/>
      <c r="C62" s="284"/>
      <c r="D62" s="285"/>
      <c r="E62" s="56">
        <f>E8+E28+E41+E51+E58</f>
        <v>144647.91691552193</v>
      </c>
      <c r="F62" s="56">
        <f t="shared" ref="F62:I62" si="30">F8+F28+F41+F51+F58</f>
        <v>159747</v>
      </c>
      <c r="G62" s="56">
        <f t="shared" si="30"/>
        <v>169178</v>
      </c>
      <c r="H62" s="56">
        <f t="shared" si="30"/>
        <v>169178</v>
      </c>
      <c r="I62" s="56">
        <f t="shared" si="30"/>
        <v>169178</v>
      </c>
    </row>
    <row r="63" spans="1:9" x14ac:dyDescent="0.25">
      <c r="A63" s="283" t="s">
        <v>150</v>
      </c>
      <c r="B63" s="284"/>
      <c r="C63" s="284"/>
      <c r="D63" s="285"/>
      <c r="E63" s="56">
        <v>0</v>
      </c>
      <c r="F63" s="63">
        <v>0</v>
      </c>
      <c r="G63" s="63">
        <v>0</v>
      </c>
      <c r="H63" s="63">
        <v>0</v>
      </c>
      <c r="I63" s="167">
        <v>0</v>
      </c>
    </row>
    <row r="64" spans="1:9" x14ac:dyDescent="0.25">
      <c r="A64" s="283" t="s">
        <v>151</v>
      </c>
      <c r="B64" s="284"/>
      <c r="C64" s="284"/>
      <c r="D64" s="285"/>
      <c r="E64" s="56">
        <v>986</v>
      </c>
      <c r="F64" s="63">
        <v>1469</v>
      </c>
      <c r="G64" s="63">
        <v>0</v>
      </c>
      <c r="H64" s="63">
        <v>0</v>
      </c>
      <c r="I64" s="167">
        <v>0</v>
      </c>
    </row>
    <row r="65" spans="1:9" ht="19.5" customHeight="1" x14ac:dyDescent="0.25"/>
    <row r="66" spans="1:9" x14ac:dyDescent="0.25">
      <c r="A66" s="177" t="str">
        <f>SAŽETAK!A41</f>
        <v>Zabok, 09.11.2023.</v>
      </c>
      <c r="E66" s="47"/>
      <c r="F66" s="47"/>
    </row>
    <row r="67" spans="1:9" ht="1.5" customHeight="1" x14ac:dyDescent="0.25"/>
    <row r="69" spans="1:9" x14ac:dyDescent="0.25">
      <c r="E69" s="47"/>
      <c r="F69" s="47"/>
      <c r="G69" s="47"/>
      <c r="H69" s="47"/>
      <c r="I69" s="47"/>
    </row>
  </sheetData>
  <mergeCells count="35">
    <mergeCell ref="A63:D63"/>
    <mergeCell ref="A64:D64"/>
    <mergeCell ref="A48:C48"/>
    <mergeCell ref="A36:C36"/>
    <mergeCell ref="A37:C37"/>
    <mergeCell ref="A46:C46"/>
    <mergeCell ref="A47:C47"/>
    <mergeCell ref="A62:D62"/>
    <mergeCell ref="A55:C55"/>
    <mergeCell ref="A56:C56"/>
    <mergeCell ref="A53:C53"/>
    <mergeCell ref="A58:C58"/>
    <mergeCell ref="A59:C59"/>
    <mergeCell ref="A60:C60"/>
    <mergeCell ref="A27:C27"/>
    <mergeCell ref="A22:C22"/>
    <mergeCell ref="A23:C23"/>
    <mergeCell ref="A52:C52"/>
    <mergeCell ref="A9:C9"/>
    <mergeCell ref="A10:C10"/>
    <mergeCell ref="A14:C14"/>
    <mergeCell ref="A20:C20"/>
    <mergeCell ref="A28:C28"/>
    <mergeCell ref="A29:C29"/>
    <mergeCell ref="A30:C30"/>
    <mergeCell ref="A51:C51"/>
    <mergeCell ref="A41:C41"/>
    <mergeCell ref="A42:C42"/>
    <mergeCell ref="A43:C43"/>
    <mergeCell ref="A8:C8"/>
    <mergeCell ref="A1:I1"/>
    <mergeCell ref="A3:I3"/>
    <mergeCell ref="A5:C5"/>
    <mergeCell ref="A6:C6"/>
    <mergeCell ref="A7:C7"/>
  </mergeCells>
  <pageMargins left="0.70866141732283472" right="0.51181102362204722" top="0.74803149606299213" bottom="0.55118110236220474" header="0.31496062992125984" footer="0.31496062992125984"/>
  <pageSetup paperSize="9" scale="6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Q71"/>
  <sheetViews>
    <sheetView view="pageLayout" zoomScale="80" zoomScaleNormal="90" zoomScalePageLayoutView="80" workbookViewId="0">
      <selection activeCell="J24" sqref="J24"/>
    </sheetView>
  </sheetViews>
  <sheetFormatPr defaultRowHeight="12.75" x14ac:dyDescent="0.2"/>
  <cols>
    <col min="1" max="1" width="46.5703125" style="120" customWidth="1"/>
    <col min="2" max="2" width="9.5703125" style="120" customWidth="1"/>
    <col min="3" max="3" width="7.7109375" style="120" customWidth="1"/>
    <col min="4" max="4" width="9.42578125" style="120" customWidth="1"/>
    <col min="5" max="5" width="8.5703125" style="120" customWidth="1"/>
    <col min="6" max="6" width="9" style="120" customWidth="1"/>
    <col min="7" max="7" width="9.140625" style="120" customWidth="1"/>
    <col min="8" max="8" width="9.7109375" style="120" customWidth="1"/>
    <col min="9" max="9" width="9.28515625" style="120" customWidth="1"/>
    <col min="10" max="10" width="9.5703125" style="120" customWidth="1"/>
    <col min="11" max="11" width="9.140625" style="120"/>
    <col min="12" max="12" width="9.42578125" style="120" customWidth="1"/>
    <col min="13" max="13" width="8" style="120" customWidth="1"/>
    <col min="14" max="14" width="8.5703125" style="120" customWidth="1"/>
    <col min="15" max="15" width="7.140625" style="120" customWidth="1"/>
    <col min="16" max="16" width="7.85546875" style="120" customWidth="1"/>
    <col min="17" max="258" width="9.140625" style="120"/>
    <col min="259" max="259" width="36.42578125" style="120" customWidth="1"/>
    <col min="260" max="260" width="13" style="120" customWidth="1"/>
    <col min="261" max="261" width="12.28515625" style="120" customWidth="1"/>
    <col min="262" max="262" width="11.7109375" style="120" customWidth="1"/>
    <col min="263" max="263" width="10.42578125" style="120" customWidth="1"/>
    <col min="264" max="264" width="10" style="120" customWidth="1"/>
    <col min="265" max="265" width="11.7109375" style="120" customWidth="1"/>
    <col min="266" max="266" width="10.42578125" style="120" customWidth="1"/>
    <col min="267" max="267" width="12.28515625" style="120" customWidth="1"/>
    <col min="268" max="268" width="9.140625" style="120"/>
    <col min="269" max="269" width="10.85546875" style="120" customWidth="1"/>
    <col min="270" max="270" width="9.140625" style="120"/>
    <col min="271" max="271" width="8.5703125" style="120" customWidth="1"/>
    <col min="272" max="272" width="10" style="120" customWidth="1"/>
    <col min="273" max="514" width="9.140625" style="120"/>
    <col min="515" max="515" width="36.42578125" style="120" customWidth="1"/>
    <col min="516" max="516" width="13" style="120" customWidth="1"/>
    <col min="517" max="517" width="12.28515625" style="120" customWidth="1"/>
    <col min="518" max="518" width="11.7109375" style="120" customWidth="1"/>
    <col min="519" max="519" width="10.42578125" style="120" customWidth="1"/>
    <col min="520" max="520" width="10" style="120" customWidth="1"/>
    <col min="521" max="521" width="11.7109375" style="120" customWidth="1"/>
    <col min="522" max="522" width="10.42578125" style="120" customWidth="1"/>
    <col min="523" max="523" width="12.28515625" style="120" customWidth="1"/>
    <col min="524" max="524" width="9.140625" style="120"/>
    <col min="525" max="525" width="10.85546875" style="120" customWidth="1"/>
    <col min="526" max="526" width="9.140625" style="120"/>
    <col min="527" max="527" width="8.5703125" style="120" customWidth="1"/>
    <col min="528" max="528" width="10" style="120" customWidth="1"/>
    <col min="529" max="770" width="9.140625" style="120"/>
    <col min="771" max="771" width="36.42578125" style="120" customWidth="1"/>
    <col min="772" max="772" width="13" style="120" customWidth="1"/>
    <col min="773" max="773" width="12.28515625" style="120" customWidth="1"/>
    <col min="774" max="774" width="11.7109375" style="120" customWidth="1"/>
    <col min="775" max="775" width="10.42578125" style="120" customWidth="1"/>
    <col min="776" max="776" width="10" style="120" customWidth="1"/>
    <col min="777" max="777" width="11.7109375" style="120" customWidth="1"/>
    <col min="778" max="778" width="10.42578125" style="120" customWidth="1"/>
    <col min="779" max="779" width="12.28515625" style="120" customWidth="1"/>
    <col min="780" max="780" width="9.140625" style="120"/>
    <col min="781" max="781" width="10.85546875" style="120" customWidth="1"/>
    <col min="782" max="782" width="9.140625" style="120"/>
    <col min="783" max="783" width="8.5703125" style="120" customWidth="1"/>
    <col min="784" max="784" width="10" style="120" customWidth="1"/>
    <col min="785" max="1026" width="9.140625" style="120"/>
    <col min="1027" max="1027" width="36.42578125" style="120" customWidth="1"/>
    <col min="1028" max="1028" width="13" style="120" customWidth="1"/>
    <col min="1029" max="1029" width="12.28515625" style="120" customWidth="1"/>
    <col min="1030" max="1030" width="11.7109375" style="120" customWidth="1"/>
    <col min="1031" max="1031" width="10.42578125" style="120" customWidth="1"/>
    <col min="1032" max="1032" width="10" style="120" customWidth="1"/>
    <col min="1033" max="1033" width="11.7109375" style="120" customWidth="1"/>
    <col min="1034" max="1034" width="10.42578125" style="120" customWidth="1"/>
    <col min="1035" max="1035" width="12.28515625" style="120" customWidth="1"/>
    <col min="1036" max="1036" width="9.140625" style="120"/>
    <col min="1037" max="1037" width="10.85546875" style="120" customWidth="1"/>
    <col min="1038" max="1038" width="9.140625" style="120"/>
    <col min="1039" max="1039" width="8.5703125" style="120" customWidth="1"/>
    <col min="1040" max="1040" width="10" style="120" customWidth="1"/>
    <col min="1041" max="1282" width="9.140625" style="120"/>
    <col min="1283" max="1283" width="36.42578125" style="120" customWidth="1"/>
    <col min="1284" max="1284" width="13" style="120" customWidth="1"/>
    <col min="1285" max="1285" width="12.28515625" style="120" customWidth="1"/>
    <col min="1286" max="1286" width="11.7109375" style="120" customWidth="1"/>
    <col min="1287" max="1287" width="10.42578125" style="120" customWidth="1"/>
    <col min="1288" max="1288" width="10" style="120" customWidth="1"/>
    <col min="1289" max="1289" width="11.7109375" style="120" customWidth="1"/>
    <col min="1290" max="1290" width="10.42578125" style="120" customWidth="1"/>
    <col min="1291" max="1291" width="12.28515625" style="120" customWidth="1"/>
    <col min="1292" max="1292" width="9.140625" style="120"/>
    <col min="1293" max="1293" width="10.85546875" style="120" customWidth="1"/>
    <col min="1294" max="1294" width="9.140625" style="120"/>
    <col min="1295" max="1295" width="8.5703125" style="120" customWidth="1"/>
    <col min="1296" max="1296" width="10" style="120" customWidth="1"/>
    <col min="1297" max="1538" width="9.140625" style="120"/>
    <col min="1539" max="1539" width="36.42578125" style="120" customWidth="1"/>
    <col min="1540" max="1540" width="13" style="120" customWidth="1"/>
    <col min="1541" max="1541" width="12.28515625" style="120" customWidth="1"/>
    <col min="1542" max="1542" width="11.7109375" style="120" customWidth="1"/>
    <col min="1543" max="1543" width="10.42578125" style="120" customWidth="1"/>
    <col min="1544" max="1544" width="10" style="120" customWidth="1"/>
    <col min="1545" max="1545" width="11.7109375" style="120" customWidth="1"/>
    <col min="1546" max="1546" width="10.42578125" style="120" customWidth="1"/>
    <col min="1547" max="1547" width="12.28515625" style="120" customWidth="1"/>
    <col min="1548" max="1548" width="9.140625" style="120"/>
    <col min="1549" max="1549" width="10.85546875" style="120" customWidth="1"/>
    <col min="1550" max="1550" width="9.140625" style="120"/>
    <col min="1551" max="1551" width="8.5703125" style="120" customWidth="1"/>
    <col min="1552" max="1552" width="10" style="120" customWidth="1"/>
    <col min="1553" max="1794" width="9.140625" style="120"/>
    <col min="1795" max="1795" width="36.42578125" style="120" customWidth="1"/>
    <col min="1796" max="1796" width="13" style="120" customWidth="1"/>
    <col min="1797" max="1797" width="12.28515625" style="120" customWidth="1"/>
    <col min="1798" max="1798" width="11.7109375" style="120" customWidth="1"/>
    <col min="1799" max="1799" width="10.42578125" style="120" customWidth="1"/>
    <col min="1800" max="1800" width="10" style="120" customWidth="1"/>
    <col min="1801" max="1801" width="11.7109375" style="120" customWidth="1"/>
    <col min="1802" max="1802" width="10.42578125" style="120" customWidth="1"/>
    <col min="1803" max="1803" width="12.28515625" style="120" customWidth="1"/>
    <col min="1804" max="1804" width="9.140625" style="120"/>
    <col min="1805" max="1805" width="10.85546875" style="120" customWidth="1"/>
    <col min="1806" max="1806" width="9.140625" style="120"/>
    <col min="1807" max="1807" width="8.5703125" style="120" customWidth="1"/>
    <col min="1808" max="1808" width="10" style="120" customWidth="1"/>
    <col min="1809" max="2050" width="9.140625" style="120"/>
    <col min="2051" max="2051" width="36.42578125" style="120" customWidth="1"/>
    <col min="2052" max="2052" width="13" style="120" customWidth="1"/>
    <col min="2053" max="2053" width="12.28515625" style="120" customWidth="1"/>
    <col min="2054" max="2054" width="11.7109375" style="120" customWidth="1"/>
    <col min="2055" max="2055" width="10.42578125" style="120" customWidth="1"/>
    <col min="2056" max="2056" width="10" style="120" customWidth="1"/>
    <col min="2057" max="2057" width="11.7109375" style="120" customWidth="1"/>
    <col min="2058" max="2058" width="10.42578125" style="120" customWidth="1"/>
    <col min="2059" max="2059" width="12.28515625" style="120" customWidth="1"/>
    <col min="2060" max="2060" width="9.140625" style="120"/>
    <col min="2061" max="2061" width="10.85546875" style="120" customWidth="1"/>
    <col min="2062" max="2062" width="9.140625" style="120"/>
    <col min="2063" max="2063" width="8.5703125" style="120" customWidth="1"/>
    <col min="2064" max="2064" width="10" style="120" customWidth="1"/>
    <col min="2065" max="2306" width="9.140625" style="120"/>
    <col min="2307" max="2307" width="36.42578125" style="120" customWidth="1"/>
    <col min="2308" max="2308" width="13" style="120" customWidth="1"/>
    <col min="2309" max="2309" width="12.28515625" style="120" customWidth="1"/>
    <col min="2310" max="2310" width="11.7109375" style="120" customWidth="1"/>
    <col min="2311" max="2311" width="10.42578125" style="120" customWidth="1"/>
    <col min="2312" max="2312" width="10" style="120" customWidth="1"/>
    <col min="2313" max="2313" width="11.7109375" style="120" customWidth="1"/>
    <col min="2314" max="2314" width="10.42578125" style="120" customWidth="1"/>
    <col min="2315" max="2315" width="12.28515625" style="120" customWidth="1"/>
    <col min="2316" max="2316" width="9.140625" style="120"/>
    <col min="2317" max="2317" width="10.85546875" style="120" customWidth="1"/>
    <col min="2318" max="2318" width="9.140625" style="120"/>
    <col min="2319" max="2319" width="8.5703125" style="120" customWidth="1"/>
    <col min="2320" max="2320" width="10" style="120" customWidth="1"/>
    <col min="2321" max="2562" width="9.140625" style="120"/>
    <col min="2563" max="2563" width="36.42578125" style="120" customWidth="1"/>
    <col min="2564" max="2564" width="13" style="120" customWidth="1"/>
    <col min="2565" max="2565" width="12.28515625" style="120" customWidth="1"/>
    <col min="2566" max="2566" width="11.7109375" style="120" customWidth="1"/>
    <col min="2567" max="2567" width="10.42578125" style="120" customWidth="1"/>
    <col min="2568" max="2568" width="10" style="120" customWidth="1"/>
    <col min="2569" max="2569" width="11.7109375" style="120" customWidth="1"/>
    <col min="2570" max="2570" width="10.42578125" style="120" customWidth="1"/>
    <col min="2571" max="2571" width="12.28515625" style="120" customWidth="1"/>
    <col min="2572" max="2572" width="9.140625" style="120"/>
    <col min="2573" max="2573" width="10.85546875" style="120" customWidth="1"/>
    <col min="2574" max="2574" width="9.140625" style="120"/>
    <col min="2575" max="2575" width="8.5703125" style="120" customWidth="1"/>
    <col min="2576" max="2576" width="10" style="120" customWidth="1"/>
    <col min="2577" max="2818" width="9.140625" style="120"/>
    <col min="2819" max="2819" width="36.42578125" style="120" customWidth="1"/>
    <col min="2820" max="2820" width="13" style="120" customWidth="1"/>
    <col min="2821" max="2821" width="12.28515625" style="120" customWidth="1"/>
    <col min="2822" max="2822" width="11.7109375" style="120" customWidth="1"/>
    <col min="2823" max="2823" width="10.42578125" style="120" customWidth="1"/>
    <col min="2824" max="2824" width="10" style="120" customWidth="1"/>
    <col min="2825" max="2825" width="11.7109375" style="120" customWidth="1"/>
    <col min="2826" max="2826" width="10.42578125" style="120" customWidth="1"/>
    <col min="2827" max="2827" width="12.28515625" style="120" customWidth="1"/>
    <col min="2828" max="2828" width="9.140625" style="120"/>
    <col min="2829" max="2829" width="10.85546875" style="120" customWidth="1"/>
    <col min="2830" max="2830" width="9.140625" style="120"/>
    <col min="2831" max="2831" width="8.5703125" style="120" customWidth="1"/>
    <col min="2832" max="2832" width="10" style="120" customWidth="1"/>
    <col min="2833" max="3074" width="9.140625" style="120"/>
    <col min="3075" max="3075" width="36.42578125" style="120" customWidth="1"/>
    <col min="3076" max="3076" width="13" style="120" customWidth="1"/>
    <col min="3077" max="3077" width="12.28515625" style="120" customWidth="1"/>
    <col min="3078" max="3078" width="11.7109375" style="120" customWidth="1"/>
    <col min="3079" max="3079" width="10.42578125" style="120" customWidth="1"/>
    <col min="3080" max="3080" width="10" style="120" customWidth="1"/>
    <col min="3081" max="3081" width="11.7109375" style="120" customWidth="1"/>
    <col min="3082" max="3082" width="10.42578125" style="120" customWidth="1"/>
    <col min="3083" max="3083" width="12.28515625" style="120" customWidth="1"/>
    <col min="3084" max="3084" width="9.140625" style="120"/>
    <col min="3085" max="3085" width="10.85546875" style="120" customWidth="1"/>
    <col min="3086" max="3086" width="9.140625" style="120"/>
    <col min="3087" max="3087" width="8.5703125" style="120" customWidth="1"/>
    <col min="3088" max="3088" width="10" style="120" customWidth="1"/>
    <col min="3089" max="3330" width="9.140625" style="120"/>
    <col min="3331" max="3331" width="36.42578125" style="120" customWidth="1"/>
    <col min="3332" max="3332" width="13" style="120" customWidth="1"/>
    <col min="3333" max="3333" width="12.28515625" style="120" customWidth="1"/>
    <col min="3334" max="3334" width="11.7109375" style="120" customWidth="1"/>
    <col min="3335" max="3335" width="10.42578125" style="120" customWidth="1"/>
    <col min="3336" max="3336" width="10" style="120" customWidth="1"/>
    <col min="3337" max="3337" width="11.7109375" style="120" customWidth="1"/>
    <col min="3338" max="3338" width="10.42578125" style="120" customWidth="1"/>
    <col min="3339" max="3339" width="12.28515625" style="120" customWidth="1"/>
    <col min="3340" max="3340" width="9.140625" style="120"/>
    <col min="3341" max="3341" width="10.85546875" style="120" customWidth="1"/>
    <col min="3342" max="3342" width="9.140625" style="120"/>
    <col min="3343" max="3343" width="8.5703125" style="120" customWidth="1"/>
    <col min="3344" max="3344" width="10" style="120" customWidth="1"/>
    <col min="3345" max="3586" width="9.140625" style="120"/>
    <col min="3587" max="3587" width="36.42578125" style="120" customWidth="1"/>
    <col min="3588" max="3588" width="13" style="120" customWidth="1"/>
    <col min="3589" max="3589" width="12.28515625" style="120" customWidth="1"/>
    <col min="3590" max="3590" width="11.7109375" style="120" customWidth="1"/>
    <col min="3591" max="3591" width="10.42578125" style="120" customWidth="1"/>
    <col min="3592" max="3592" width="10" style="120" customWidth="1"/>
    <col min="3593" max="3593" width="11.7109375" style="120" customWidth="1"/>
    <col min="3594" max="3594" width="10.42578125" style="120" customWidth="1"/>
    <col min="3595" max="3595" width="12.28515625" style="120" customWidth="1"/>
    <col min="3596" max="3596" width="9.140625" style="120"/>
    <col min="3597" max="3597" width="10.85546875" style="120" customWidth="1"/>
    <col min="3598" max="3598" width="9.140625" style="120"/>
    <col min="3599" max="3599" width="8.5703125" style="120" customWidth="1"/>
    <col min="3600" max="3600" width="10" style="120" customWidth="1"/>
    <col min="3601" max="3842" width="9.140625" style="120"/>
    <col min="3843" max="3843" width="36.42578125" style="120" customWidth="1"/>
    <col min="3844" max="3844" width="13" style="120" customWidth="1"/>
    <col min="3845" max="3845" width="12.28515625" style="120" customWidth="1"/>
    <col min="3846" max="3846" width="11.7109375" style="120" customWidth="1"/>
    <col min="3847" max="3847" width="10.42578125" style="120" customWidth="1"/>
    <col min="3848" max="3848" width="10" style="120" customWidth="1"/>
    <col min="3849" max="3849" width="11.7109375" style="120" customWidth="1"/>
    <col min="3850" max="3850" width="10.42578125" style="120" customWidth="1"/>
    <col min="3851" max="3851" width="12.28515625" style="120" customWidth="1"/>
    <col min="3852" max="3852" width="9.140625" style="120"/>
    <col min="3853" max="3853" width="10.85546875" style="120" customWidth="1"/>
    <col min="3854" max="3854" width="9.140625" style="120"/>
    <col min="3855" max="3855" width="8.5703125" style="120" customWidth="1"/>
    <col min="3856" max="3856" width="10" style="120" customWidth="1"/>
    <col min="3857" max="4098" width="9.140625" style="120"/>
    <col min="4099" max="4099" width="36.42578125" style="120" customWidth="1"/>
    <col min="4100" max="4100" width="13" style="120" customWidth="1"/>
    <col min="4101" max="4101" width="12.28515625" style="120" customWidth="1"/>
    <col min="4102" max="4102" width="11.7109375" style="120" customWidth="1"/>
    <col min="4103" max="4103" width="10.42578125" style="120" customWidth="1"/>
    <col min="4104" max="4104" width="10" style="120" customWidth="1"/>
    <col min="4105" max="4105" width="11.7109375" style="120" customWidth="1"/>
    <col min="4106" max="4106" width="10.42578125" style="120" customWidth="1"/>
    <col min="4107" max="4107" width="12.28515625" style="120" customWidth="1"/>
    <col min="4108" max="4108" width="9.140625" style="120"/>
    <col min="4109" max="4109" width="10.85546875" style="120" customWidth="1"/>
    <col min="4110" max="4110" width="9.140625" style="120"/>
    <col min="4111" max="4111" width="8.5703125" style="120" customWidth="1"/>
    <col min="4112" max="4112" width="10" style="120" customWidth="1"/>
    <col min="4113" max="4354" width="9.140625" style="120"/>
    <col min="4355" max="4355" width="36.42578125" style="120" customWidth="1"/>
    <col min="4356" max="4356" width="13" style="120" customWidth="1"/>
    <col min="4357" max="4357" width="12.28515625" style="120" customWidth="1"/>
    <col min="4358" max="4358" width="11.7109375" style="120" customWidth="1"/>
    <col min="4359" max="4359" width="10.42578125" style="120" customWidth="1"/>
    <col min="4360" max="4360" width="10" style="120" customWidth="1"/>
    <col min="4361" max="4361" width="11.7109375" style="120" customWidth="1"/>
    <col min="4362" max="4362" width="10.42578125" style="120" customWidth="1"/>
    <col min="4363" max="4363" width="12.28515625" style="120" customWidth="1"/>
    <col min="4364" max="4364" width="9.140625" style="120"/>
    <col min="4365" max="4365" width="10.85546875" style="120" customWidth="1"/>
    <col min="4366" max="4366" width="9.140625" style="120"/>
    <col min="4367" max="4367" width="8.5703125" style="120" customWidth="1"/>
    <col min="4368" max="4368" width="10" style="120" customWidth="1"/>
    <col min="4369" max="4610" width="9.140625" style="120"/>
    <col min="4611" max="4611" width="36.42578125" style="120" customWidth="1"/>
    <col min="4612" max="4612" width="13" style="120" customWidth="1"/>
    <col min="4613" max="4613" width="12.28515625" style="120" customWidth="1"/>
    <col min="4614" max="4614" width="11.7109375" style="120" customWidth="1"/>
    <col min="4615" max="4615" width="10.42578125" style="120" customWidth="1"/>
    <col min="4616" max="4616" width="10" style="120" customWidth="1"/>
    <col min="4617" max="4617" width="11.7109375" style="120" customWidth="1"/>
    <col min="4618" max="4618" width="10.42578125" style="120" customWidth="1"/>
    <col min="4619" max="4619" width="12.28515625" style="120" customWidth="1"/>
    <col min="4620" max="4620" width="9.140625" style="120"/>
    <col min="4621" max="4621" width="10.85546875" style="120" customWidth="1"/>
    <col min="4622" max="4622" width="9.140625" style="120"/>
    <col min="4623" max="4623" width="8.5703125" style="120" customWidth="1"/>
    <col min="4624" max="4624" width="10" style="120" customWidth="1"/>
    <col min="4625" max="4866" width="9.140625" style="120"/>
    <col min="4867" max="4867" width="36.42578125" style="120" customWidth="1"/>
    <col min="4868" max="4868" width="13" style="120" customWidth="1"/>
    <col min="4869" max="4869" width="12.28515625" style="120" customWidth="1"/>
    <col min="4870" max="4870" width="11.7109375" style="120" customWidth="1"/>
    <col min="4871" max="4871" width="10.42578125" style="120" customWidth="1"/>
    <col min="4872" max="4872" width="10" style="120" customWidth="1"/>
    <col min="4873" max="4873" width="11.7109375" style="120" customWidth="1"/>
    <col min="4874" max="4874" width="10.42578125" style="120" customWidth="1"/>
    <col min="4875" max="4875" width="12.28515625" style="120" customWidth="1"/>
    <col min="4876" max="4876" width="9.140625" style="120"/>
    <col min="4877" max="4877" width="10.85546875" style="120" customWidth="1"/>
    <col min="4878" max="4878" width="9.140625" style="120"/>
    <col min="4879" max="4879" width="8.5703125" style="120" customWidth="1"/>
    <col min="4880" max="4880" width="10" style="120" customWidth="1"/>
    <col min="4881" max="5122" width="9.140625" style="120"/>
    <col min="5123" max="5123" width="36.42578125" style="120" customWidth="1"/>
    <col min="5124" max="5124" width="13" style="120" customWidth="1"/>
    <col min="5125" max="5125" width="12.28515625" style="120" customWidth="1"/>
    <col min="5126" max="5126" width="11.7109375" style="120" customWidth="1"/>
    <col min="5127" max="5127" width="10.42578125" style="120" customWidth="1"/>
    <col min="5128" max="5128" width="10" style="120" customWidth="1"/>
    <col min="5129" max="5129" width="11.7109375" style="120" customWidth="1"/>
    <col min="5130" max="5130" width="10.42578125" style="120" customWidth="1"/>
    <col min="5131" max="5131" width="12.28515625" style="120" customWidth="1"/>
    <col min="5132" max="5132" width="9.140625" style="120"/>
    <col min="5133" max="5133" width="10.85546875" style="120" customWidth="1"/>
    <col min="5134" max="5134" width="9.140625" style="120"/>
    <col min="5135" max="5135" width="8.5703125" style="120" customWidth="1"/>
    <col min="5136" max="5136" width="10" style="120" customWidth="1"/>
    <col min="5137" max="5378" width="9.140625" style="120"/>
    <col min="5379" max="5379" width="36.42578125" style="120" customWidth="1"/>
    <col min="5380" max="5380" width="13" style="120" customWidth="1"/>
    <col min="5381" max="5381" width="12.28515625" style="120" customWidth="1"/>
    <col min="5382" max="5382" width="11.7109375" style="120" customWidth="1"/>
    <col min="5383" max="5383" width="10.42578125" style="120" customWidth="1"/>
    <col min="5384" max="5384" width="10" style="120" customWidth="1"/>
    <col min="5385" max="5385" width="11.7109375" style="120" customWidth="1"/>
    <col min="5386" max="5386" width="10.42578125" style="120" customWidth="1"/>
    <col min="5387" max="5387" width="12.28515625" style="120" customWidth="1"/>
    <col min="5388" max="5388" width="9.140625" style="120"/>
    <col min="5389" max="5389" width="10.85546875" style="120" customWidth="1"/>
    <col min="5390" max="5390" width="9.140625" style="120"/>
    <col min="5391" max="5391" width="8.5703125" style="120" customWidth="1"/>
    <col min="5392" max="5392" width="10" style="120" customWidth="1"/>
    <col min="5393" max="5634" width="9.140625" style="120"/>
    <col min="5635" max="5635" width="36.42578125" style="120" customWidth="1"/>
    <col min="5636" max="5636" width="13" style="120" customWidth="1"/>
    <col min="5637" max="5637" width="12.28515625" style="120" customWidth="1"/>
    <col min="5638" max="5638" width="11.7109375" style="120" customWidth="1"/>
    <col min="5639" max="5639" width="10.42578125" style="120" customWidth="1"/>
    <col min="5640" max="5640" width="10" style="120" customWidth="1"/>
    <col min="5641" max="5641" width="11.7109375" style="120" customWidth="1"/>
    <col min="5642" max="5642" width="10.42578125" style="120" customWidth="1"/>
    <col min="5643" max="5643" width="12.28515625" style="120" customWidth="1"/>
    <col min="5644" max="5644" width="9.140625" style="120"/>
    <col min="5645" max="5645" width="10.85546875" style="120" customWidth="1"/>
    <col min="5646" max="5646" width="9.140625" style="120"/>
    <col min="5647" max="5647" width="8.5703125" style="120" customWidth="1"/>
    <col min="5648" max="5648" width="10" style="120" customWidth="1"/>
    <col min="5649" max="5890" width="9.140625" style="120"/>
    <col min="5891" max="5891" width="36.42578125" style="120" customWidth="1"/>
    <col min="5892" max="5892" width="13" style="120" customWidth="1"/>
    <col min="5893" max="5893" width="12.28515625" style="120" customWidth="1"/>
    <col min="5894" max="5894" width="11.7109375" style="120" customWidth="1"/>
    <col min="5895" max="5895" width="10.42578125" style="120" customWidth="1"/>
    <col min="5896" max="5896" width="10" style="120" customWidth="1"/>
    <col min="5897" max="5897" width="11.7109375" style="120" customWidth="1"/>
    <col min="5898" max="5898" width="10.42578125" style="120" customWidth="1"/>
    <col min="5899" max="5899" width="12.28515625" style="120" customWidth="1"/>
    <col min="5900" max="5900" width="9.140625" style="120"/>
    <col min="5901" max="5901" width="10.85546875" style="120" customWidth="1"/>
    <col min="5902" max="5902" width="9.140625" style="120"/>
    <col min="5903" max="5903" width="8.5703125" style="120" customWidth="1"/>
    <col min="5904" max="5904" width="10" style="120" customWidth="1"/>
    <col min="5905" max="6146" width="9.140625" style="120"/>
    <col min="6147" max="6147" width="36.42578125" style="120" customWidth="1"/>
    <col min="6148" max="6148" width="13" style="120" customWidth="1"/>
    <col min="6149" max="6149" width="12.28515625" style="120" customWidth="1"/>
    <col min="6150" max="6150" width="11.7109375" style="120" customWidth="1"/>
    <col min="6151" max="6151" width="10.42578125" style="120" customWidth="1"/>
    <col min="6152" max="6152" width="10" style="120" customWidth="1"/>
    <col min="6153" max="6153" width="11.7109375" style="120" customWidth="1"/>
    <col min="6154" max="6154" width="10.42578125" style="120" customWidth="1"/>
    <col min="6155" max="6155" width="12.28515625" style="120" customWidth="1"/>
    <col min="6156" max="6156" width="9.140625" style="120"/>
    <col min="6157" max="6157" width="10.85546875" style="120" customWidth="1"/>
    <col min="6158" max="6158" width="9.140625" style="120"/>
    <col min="6159" max="6159" width="8.5703125" style="120" customWidth="1"/>
    <col min="6160" max="6160" width="10" style="120" customWidth="1"/>
    <col min="6161" max="6402" width="9.140625" style="120"/>
    <col min="6403" max="6403" width="36.42578125" style="120" customWidth="1"/>
    <col min="6404" max="6404" width="13" style="120" customWidth="1"/>
    <col min="6405" max="6405" width="12.28515625" style="120" customWidth="1"/>
    <col min="6406" max="6406" width="11.7109375" style="120" customWidth="1"/>
    <col min="6407" max="6407" width="10.42578125" style="120" customWidth="1"/>
    <col min="6408" max="6408" width="10" style="120" customWidth="1"/>
    <col min="6409" max="6409" width="11.7109375" style="120" customWidth="1"/>
    <col min="6410" max="6410" width="10.42578125" style="120" customWidth="1"/>
    <col min="6411" max="6411" width="12.28515625" style="120" customWidth="1"/>
    <col min="6412" max="6412" width="9.140625" style="120"/>
    <col min="6413" max="6413" width="10.85546875" style="120" customWidth="1"/>
    <col min="6414" max="6414" width="9.140625" style="120"/>
    <col min="6415" max="6415" width="8.5703125" style="120" customWidth="1"/>
    <col min="6416" max="6416" width="10" style="120" customWidth="1"/>
    <col min="6417" max="6658" width="9.140625" style="120"/>
    <col min="6659" max="6659" width="36.42578125" style="120" customWidth="1"/>
    <col min="6660" max="6660" width="13" style="120" customWidth="1"/>
    <col min="6661" max="6661" width="12.28515625" style="120" customWidth="1"/>
    <col min="6662" max="6662" width="11.7109375" style="120" customWidth="1"/>
    <col min="6663" max="6663" width="10.42578125" style="120" customWidth="1"/>
    <col min="6664" max="6664" width="10" style="120" customWidth="1"/>
    <col min="6665" max="6665" width="11.7109375" style="120" customWidth="1"/>
    <col min="6666" max="6666" width="10.42578125" style="120" customWidth="1"/>
    <col min="6667" max="6667" width="12.28515625" style="120" customWidth="1"/>
    <col min="6668" max="6668" width="9.140625" style="120"/>
    <col min="6669" max="6669" width="10.85546875" style="120" customWidth="1"/>
    <col min="6670" max="6670" width="9.140625" style="120"/>
    <col min="6671" max="6671" width="8.5703125" style="120" customWidth="1"/>
    <col min="6672" max="6672" width="10" style="120" customWidth="1"/>
    <col min="6673" max="6914" width="9.140625" style="120"/>
    <col min="6915" max="6915" width="36.42578125" style="120" customWidth="1"/>
    <col min="6916" max="6916" width="13" style="120" customWidth="1"/>
    <col min="6917" max="6917" width="12.28515625" style="120" customWidth="1"/>
    <col min="6918" max="6918" width="11.7109375" style="120" customWidth="1"/>
    <col min="6919" max="6919" width="10.42578125" style="120" customWidth="1"/>
    <col min="6920" max="6920" width="10" style="120" customWidth="1"/>
    <col min="6921" max="6921" width="11.7109375" style="120" customWidth="1"/>
    <col min="6922" max="6922" width="10.42578125" style="120" customWidth="1"/>
    <col min="6923" max="6923" width="12.28515625" style="120" customWidth="1"/>
    <col min="6924" max="6924" width="9.140625" style="120"/>
    <col min="6925" max="6925" width="10.85546875" style="120" customWidth="1"/>
    <col min="6926" max="6926" width="9.140625" style="120"/>
    <col min="6927" max="6927" width="8.5703125" style="120" customWidth="1"/>
    <col min="6928" max="6928" width="10" style="120" customWidth="1"/>
    <col min="6929" max="7170" width="9.140625" style="120"/>
    <col min="7171" max="7171" width="36.42578125" style="120" customWidth="1"/>
    <col min="7172" max="7172" width="13" style="120" customWidth="1"/>
    <col min="7173" max="7173" width="12.28515625" style="120" customWidth="1"/>
    <col min="7174" max="7174" width="11.7109375" style="120" customWidth="1"/>
    <col min="7175" max="7175" width="10.42578125" style="120" customWidth="1"/>
    <col min="7176" max="7176" width="10" style="120" customWidth="1"/>
    <col min="7177" max="7177" width="11.7109375" style="120" customWidth="1"/>
    <col min="7178" max="7178" width="10.42578125" style="120" customWidth="1"/>
    <col min="7179" max="7179" width="12.28515625" style="120" customWidth="1"/>
    <col min="7180" max="7180" width="9.140625" style="120"/>
    <col min="7181" max="7181" width="10.85546875" style="120" customWidth="1"/>
    <col min="7182" max="7182" width="9.140625" style="120"/>
    <col min="7183" max="7183" width="8.5703125" style="120" customWidth="1"/>
    <col min="7184" max="7184" width="10" style="120" customWidth="1"/>
    <col min="7185" max="7426" width="9.140625" style="120"/>
    <col min="7427" max="7427" width="36.42578125" style="120" customWidth="1"/>
    <col min="7428" max="7428" width="13" style="120" customWidth="1"/>
    <col min="7429" max="7429" width="12.28515625" style="120" customWidth="1"/>
    <col min="7430" max="7430" width="11.7109375" style="120" customWidth="1"/>
    <col min="7431" max="7431" width="10.42578125" style="120" customWidth="1"/>
    <col min="7432" max="7432" width="10" style="120" customWidth="1"/>
    <col min="7433" max="7433" width="11.7109375" style="120" customWidth="1"/>
    <col min="7434" max="7434" width="10.42578125" style="120" customWidth="1"/>
    <col min="7435" max="7435" width="12.28515625" style="120" customWidth="1"/>
    <col min="7436" max="7436" width="9.140625" style="120"/>
    <col min="7437" max="7437" width="10.85546875" style="120" customWidth="1"/>
    <col min="7438" max="7438" width="9.140625" style="120"/>
    <col min="7439" max="7439" width="8.5703125" style="120" customWidth="1"/>
    <col min="7440" max="7440" width="10" style="120" customWidth="1"/>
    <col min="7441" max="7682" width="9.140625" style="120"/>
    <col min="7683" max="7683" width="36.42578125" style="120" customWidth="1"/>
    <col min="7684" max="7684" width="13" style="120" customWidth="1"/>
    <col min="7685" max="7685" width="12.28515625" style="120" customWidth="1"/>
    <col min="7686" max="7686" width="11.7109375" style="120" customWidth="1"/>
    <col min="7687" max="7687" width="10.42578125" style="120" customWidth="1"/>
    <col min="7688" max="7688" width="10" style="120" customWidth="1"/>
    <col min="7689" max="7689" width="11.7109375" style="120" customWidth="1"/>
    <col min="7690" max="7690" width="10.42578125" style="120" customWidth="1"/>
    <col min="7691" max="7691" width="12.28515625" style="120" customWidth="1"/>
    <col min="7692" max="7692" width="9.140625" style="120"/>
    <col min="7693" max="7693" width="10.85546875" style="120" customWidth="1"/>
    <col min="7694" max="7694" width="9.140625" style="120"/>
    <col min="7695" max="7695" width="8.5703125" style="120" customWidth="1"/>
    <col min="7696" max="7696" width="10" style="120" customWidth="1"/>
    <col min="7697" max="7938" width="9.140625" style="120"/>
    <col min="7939" max="7939" width="36.42578125" style="120" customWidth="1"/>
    <col min="7940" max="7940" width="13" style="120" customWidth="1"/>
    <col min="7941" max="7941" width="12.28515625" style="120" customWidth="1"/>
    <col min="7942" max="7942" width="11.7109375" style="120" customWidth="1"/>
    <col min="7943" max="7943" width="10.42578125" style="120" customWidth="1"/>
    <col min="7944" max="7944" width="10" style="120" customWidth="1"/>
    <col min="7945" max="7945" width="11.7109375" style="120" customWidth="1"/>
    <col min="7946" max="7946" width="10.42578125" style="120" customWidth="1"/>
    <col min="7947" max="7947" width="12.28515625" style="120" customWidth="1"/>
    <col min="7948" max="7948" width="9.140625" style="120"/>
    <col min="7949" max="7949" width="10.85546875" style="120" customWidth="1"/>
    <col min="7950" max="7950" width="9.140625" style="120"/>
    <col min="7951" max="7951" width="8.5703125" style="120" customWidth="1"/>
    <col min="7952" max="7952" width="10" style="120" customWidth="1"/>
    <col min="7953" max="8194" width="9.140625" style="120"/>
    <col min="8195" max="8195" width="36.42578125" style="120" customWidth="1"/>
    <col min="8196" max="8196" width="13" style="120" customWidth="1"/>
    <col min="8197" max="8197" width="12.28515625" style="120" customWidth="1"/>
    <col min="8198" max="8198" width="11.7109375" style="120" customWidth="1"/>
    <col min="8199" max="8199" width="10.42578125" style="120" customWidth="1"/>
    <col min="8200" max="8200" width="10" style="120" customWidth="1"/>
    <col min="8201" max="8201" width="11.7109375" style="120" customWidth="1"/>
    <col min="8202" max="8202" width="10.42578125" style="120" customWidth="1"/>
    <col min="8203" max="8203" width="12.28515625" style="120" customWidth="1"/>
    <col min="8204" max="8204" width="9.140625" style="120"/>
    <col min="8205" max="8205" width="10.85546875" style="120" customWidth="1"/>
    <col min="8206" max="8206" width="9.140625" style="120"/>
    <col min="8207" max="8207" width="8.5703125" style="120" customWidth="1"/>
    <col min="8208" max="8208" width="10" style="120" customWidth="1"/>
    <col min="8209" max="8450" width="9.140625" style="120"/>
    <col min="8451" max="8451" width="36.42578125" style="120" customWidth="1"/>
    <col min="8452" max="8452" width="13" style="120" customWidth="1"/>
    <col min="8453" max="8453" width="12.28515625" style="120" customWidth="1"/>
    <col min="8454" max="8454" width="11.7109375" style="120" customWidth="1"/>
    <col min="8455" max="8455" width="10.42578125" style="120" customWidth="1"/>
    <col min="8456" max="8456" width="10" style="120" customWidth="1"/>
    <col min="8457" max="8457" width="11.7109375" style="120" customWidth="1"/>
    <col min="8458" max="8458" width="10.42578125" style="120" customWidth="1"/>
    <col min="8459" max="8459" width="12.28515625" style="120" customWidth="1"/>
    <col min="8460" max="8460" width="9.140625" style="120"/>
    <col min="8461" max="8461" width="10.85546875" style="120" customWidth="1"/>
    <col min="8462" max="8462" width="9.140625" style="120"/>
    <col min="8463" max="8463" width="8.5703125" style="120" customWidth="1"/>
    <col min="8464" max="8464" width="10" style="120" customWidth="1"/>
    <col min="8465" max="8706" width="9.140625" style="120"/>
    <col min="8707" max="8707" width="36.42578125" style="120" customWidth="1"/>
    <col min="8708" max="8708" width="13" style="120" customWidth="1"/>
    <col min="8709" max="8709" width="12.28515625" style="120" customWidth="1"/>
    <col min="8710" max="8710" width="11.7109375" style="120" customWidth="1"/>
    <col min="8711" max="8711" width="10.42578125" style="120" customWidth="1"/>
    <col min="8712" max="8712" width="10" style="120" customWidth="1"/>
    <col min="8713" max="8713" width="11.7109375" style="120" customWidth="1"/>
    <col min="8714" max="8714" width="10.42578125" style="120" customWidth="1"/>
    <col min="8715" max="8715" width="12.28515625" style="120" customWidth="1"/>
    <col min="8716" max="8716" width="9.140625" style="120"/>
    <col min="8717" max="8717" width="10.85546875" style="120" customWidth="1"/>
    <col min="8718" max="8718" width="9.140625" style="120"/>
    <col min="8719" max="8719" width="8.5703125" style="120" customWidth="1"/>
    <col min="8720" max="8720" width="10" style="120" customWidth="1"/>
    <col min="8721" max="8962" width="9.140625" style="120"/>
    <col min="8963" max="8963" width="36.42578125" style="120" customWidth="1"/>
    <col min="8964" max="8964" width="13" style="120" customWidth="1"/>
    <col min="8965" max="8965" width="12.28515625" style="120" customWidth="1"/>
    <col min="8966" max="8966" width="11.7109375" style="120" customWidth="1"/>
    <col min="8967" max="8967" width="10.42578125" style="120" customWidth="1"/>
    <col min="8968" max="8968" width="10" style="120" customWidth="1"/>
    <col min="8969" max="8969" width="11.7109375" style="120" customWidth="1"/>
    <col min="8970" max="8970" width="10.42578125" style="120" customWidth="1"/>
    <col min="8971" max="8971" width="12.28515625" style="120" customWidth="1"/>
    <col min="8972" max="8972" width="9.140625" style="120"/>
    <col min="8973" max="8973" width="10.85546875" style="120" customWidth="1"/>
    <col min="8974" max="8974" width="9.140625" style="120"/>
    <col min="8975" max="8975" width="8.5703125" style="120" customWidth="1"/>
    <col min="8976" max="8976" width="10" style="120" customWidth="1"/>
    <col min="8977" max="9218" width="9.140625" style="120"/>
    <col min="9219" max="9219" width="36.42578125" style="120" customWidth="1"/>
    <col min="9220" max="9220" width="13" style="120" customWidth="1"/>
    <col min="9221" max="9221" width="12.28515625" style="120" customWidth="1"/>
    <col min="9222" max="9222" width="11.7109375" style="120" customWidth="1"/>
    <col min="9223" max="9223" width="10.42578125" style="120" customWidth="1"/>
    <col min="9224" max="9224" width="10" style="120" customWidth="1"/>
    <col min="9225" max="9225" width="11.7109375" style="120" customWidth="1"/>
    <col min="9226" max="9226" width="10.42578125" style="120" customWidth="1"/>
    <col min="9227" max="9227" width="12.28515625" style="120" customWidth="1"/>
    <col min="9228" max="9228" width="9.140625" style="120"/>
    <col min="9229" max="9229" width="10.85546875" style="120" customWidth="1"/>
    <col min="9230" max="9230" width="9.140625" style="120"/>
    <col min="9231" max="9231" width="8.5703125" style="120" customWidth="1"/>
    <col min="9232" max="9232" width="10" style="120" customWidth="1"/>
    <col min="9233" max="9474" width="9.140625" style="120"/>
    <col min="9475" max="9475" width="36.42578125" style="120" customWidth="1"/>
    <col min="9476" max="9476" width="13" style="120" customWidth="1"/>
    <col min="9477" max="9477" width="12.28515625" style="120" customWidth="1"/>
    <col min="9478" max="9478" width="11.7109375" style="120" customWidth="1"/>
    <col min="9479" max="9479" width="10.42578125" style="120" customWidth="1"/>
    <col min="9480" max="9480" width="10" style="120" customWidth="1"/>
    <col min="9481" max="9481" width="11.7109375" style="120" customWidth="1"/>
    <col min="9482" max="9482" width="10.42578125" style="120" customWidth="1"/>
    <col min="9483" max="9483" width="12.28515625" style="120" customWidth="1"/>
    <col min="9484" max="9484" width="9.140625" style="120"/>
    <col min="9485" max="9485" width="10.85546875" style="120" customWidth="1"/>
    <col min="9486" max="9486" width="9.140625" style="120"/>
    <col min="9487" max="9487" width="8.5703125" style="120" customWidth="1"/>
    <col min="9488" max="9488" width="10" style="120" customWidth="1"/>
    <col min="9489" max="9730" width="9.140625" style="120"/>
    <col min="9731" max="9731" width="36.42578125" style="120" customWidth="1"/>
    <col min="9732" max="9732" width="13" style="120" customWidth="1"/>
    <col min="9733" max="9733" width="12.28515625" style="120" customWidth="1"/>
    <col min="9734" max="9734" width="11.7109375" style="120" customWidth="1"/>
    <col min="9735" max="9735" width="10.42578125" style="120" customWidth="1"/>
    <col min="9736" max="9736" width="10" style="120" customWidth="1"/>
    <col min="9737" max="9737" width="11.7109375" style="120" customWidth="1"/>
    <col min="9738" max="9738" width="10.42578125" style="120" customWidth="1"/>
    <col min="9739" max="9739" width="12.28515625" style="120" customWidth="1"/>
    <col min="9740" max="9740" width="9.140625" style="120"/>
    <col min="9741" max="9741" width="10.85546875" style="120" customWidth="1"/>
    <col min="9742" max="9742" width="9.140625" style="120"/>
    <col min="9743" max="9743" width="8.5703125" style="120" customWidth="1"/>
    <col min="9744" max="9744" width="10" style="120" customWidth="1"/>
    <col min="9745" max="9986" width="9.140625" style="120"/>
    <col min="9987" max="9987" width="36.42578125" style="120" customWidth="1"/>
    <col min="9988" max="9988" width="13" style="120" customWidth="1"/>
    <col min="9989" max="9989" width="12.28515625" style="120" customWidth="1"/>
    <col min="9990" max="9990" width="11.7109375" style="120" customWidth="1"/>
    <col min="9991" max="9991" width="10.42578125" style="120" customWidth="1"/>
    <col min="9992" max="9992" width="10" style="120" customWidth="1"/>
    <col min="9993" max="9993" width="11.7109375" style="120" customWidth="1"/>
    <col min="9994" max="9994" width="10.42578125" style="120" customWidth="1"/>
    <col min="9995" max="9995" width="12.28515625" style="120" customWidth="1"/>
    <col min="9996" max="9996" width="9.140625" style="120"/>
    <col min="9997" max="9997" width="10.85546875" style="120" customWidth="1"/>
    <col min="9998" max="9998" width="9.140625" style="120"/>
    <col min="9999" max="9999" width="8.5703125" style="120" customWidth="1"/>
    <col min="10000" max="10000" width="10" style="120" customWidth="1"/>
    <col min="10001" max="10242" width="9.140625" style="120"/>
    <col min="10243" max="10243" width="36.42578125" style="120" customWidth="1"/>
    <col min="10244" max="10244" width="13" style="120" customWidth="1"/>
    <col min="10245" max="10245" width="12.28515625" style="120" customWidth="1"/>
    <col min="10246" max="10246" width="11.7109375" style="120" customWidth="1"/>
    <col min="10247" max="10247" width="10.42578125" style="120" customWidth="1"/>
    <col min="10248" max="10248" width="10" style="120" customWidth="1"/>
    <col min="10249" max="10249" width="11.7109375" style="120" customWidth="1"/>
    <col min="10250" max="10250" width="10.42578125" style="120" customWidth="1"/>
    <col min="10251" max="10251" width="12.28515625" style="120" customWidth="1"/>
    <col min="10252" max="10252" width="9.140625" style="120"/>
    <col min="10253" max="10253" width="10.85546875" style="120" customWidth="1"/>
    <col min="10254" max="10254" width="9.140625" style="120"/>
    <col min="10255" max="10255" width="8.5703125" style="120" customWidth="1"/>
    <col min="10256" max="10256" width="10" style="120" customWidth="1"/>
    <col min="10257" max="10498" width="9.140625" style="120"/>
    <col min="10499" max="10499" width="36.42578125" style="120" customWidth="1"/>
    <col min="10500" max="10500" width="13" style="120" customWidth="1"/>
    <col min="10501" max="10501" width="12.28515625" style="120" customWidth="1"/>
    <col min="10502" max="10502" width="11.7109375" style="120" customWidth="1"/>
    <col min="10503" max="10503" width="10.42578125" style="120" customWidth="1"/>
    <col min="10504" max="10504" width="10" style="120" customWidth="1"/>
    <col min="10505" max="10505" width="11.7109375" style="120" customWidth="1"/>
    <col min="10506" max="10506" width="10.42578125" style="120" customWidth="1"/>
    <col min="10507" max="10507" width="12.28515625" style="120" customWidth="1"/>
    <col min="10508" max="10508" width="9.140625" style="120"/>
    <col min="10509" max="10509" width="10.85546875" style="120" customWidth="1"/>
    <col min="10510" max="10510" width="9.140625" style="120"/>
    <col min="10511" max="10511" width="8.5703125" style="120" customWidth="1"/>
    <col min="10512" max="10512" width="10" style="120" customWidth="1"/>
    <col min="10513" max="10754" width="9.140625" style="120"/>
    <col min="10755" max="10755" width="36.42578125" style="120" customWidth="1"/>
    <col min="10756" max="10756" width="13" style="120" customWidth="1"/>
    <col min="10757" max="10757" width="12.28515625" style="120" customWidth="1"/>
    <col min="10758" max="10758" width="11.7109375" style="120" customWidth="1"/>
    <col min="10759" max="10759" width="10.42578125" style="120" customWidth="1"/>
    <col min="10760" max="10760" width="10" style="120" customWidth="1"/>
    <col min="10761" max="10761" width="11.7109375" style="120" customWidth="1"/>
    <col min="10762" max="10762" width="10.42578125" style="120" customWidth="1"/>
    <col min="10763" max="10763" width="12.28515625" style="120" customWidth="1"/>
    <col min="10764" max="10764" width="9.140625" style="120"/>
    <col min="10765" max="10765" width="10.85546875" style="120" customWidth="1"/>
    <col min="10766" max="10766" width="9.140625" style="120"/>
    <col min="10767" max="10767" width="8.5703125" style="120" customWidth="1"/>
    <col min="10768" max="10768" width="10" style="120" customWidth="1"/>
    <col min="10769" max="11010" width="9.140625" style="120"/>
    <col min="11011" max="11011" width="36.42578125" style="120" customWidth="1"/>
    <col min="11012" max="11012" width="13" style="120" customWidth="1"/>
    <col min="11013" max="11013" width="12.28515625" style="120" customWidth="1"/>
    <col min="11014" max="11014" width="11.7109375" style="120" customWidth="1"/>
    <col min="11015" max="11015" width="10.42578125" style="120" customWidth="1"/>
    <col min="11016" max="11016" width="10" style="120" customWidth="1"/>
    <col min="11017" max="11017" width="11.7109375" style="120" customWidth="1"/>
    <col min="11018" max="11018" width="10.42578125" style="120" customWidth="1"/>
    <col min="11019" max="11019" width="12.28515625" style="120" customWidth="1"/>
    <col min="11020" max="11020" width="9.140625" style="120"/>
    <col min="11021" max="11021" width="10.85546875" style="120" customWidth="1"/>
    <col min="11022" max="11022" width="9.140625" style="120"/>
    <col min="11023" max="11023" width="8.5703125" style="120" customWidth="1"/>
    <col min="11024" max="11024" width="10" style="120" customWidth="1"/>
    <col min="11025" max="11266" width="9.140625" style="120"/>
    <col min="11267" max="11267" width="36.42578125" style="120" customWidth="1"/>
    <col min="11268" max="11268" width="13" style="120" customWidth="1"/>
    <col min="11269" max="11269" width="12.28515625" style="120" customWidth="1"/>
    <col min="11270" max="11270" width="11.7109375" style="120" customWidth="1"/>
    <col min="11271" max="11271" width="10.42578125" style="120" customWidth="1"/>
    <col min="11272" max="11272" width="10" style="120" customWidth="1"/>
    <col min="11273" max="11273" width="11.7109375" style="120" customWidth="1"/>
    <col min="11274" max="11274" width="10.42578125" style="120" customWidth="1"/>
    <col min="11275" max="11275" width="12.28515625" style="120" customWidth="1"/>
    <col min="11276" max="11276" width="9.140625" style="120"/>
    <col min="11277" max="11277" width="10.85546875" style="120" customWidth="1"/>
    <col min="11278" max="11278" width="9.140625" style="120"/>
    <col min="11279" max="11279" width="8.5703125" style="120" customWidth="1"/>
    <col min="11280" max="11280" width="10" style="120" customWidth="1"/>
    <col min="11281" max="11522" width="9.140625" style="120"/>
    <col min="11523" max="11523" width="36.42578125" style="120" customWidth="1"/>
    <col min="11524" max="11524" width="13" style="120" customWidth="1"/>
    <col min="11525" max="11525" width="12.28515625" style="120" customWidth="1"/>
    <col min="11526" max="11526" width="11.7109375" style="120" customWidth="1"/>
    <col min="11527" max="11527" width="10.42578125" style="120" customWidth="1"/>
    <col min="11528" max="11528" width="10" style="120" customWidth="1"/>
    <col min="11529" max="11529" width="11.7109375" style="120" customWidth="1"/>
    <col min="11530" max="11530" width="10.42578125" style="120" customWidth="1"/>
    <col min="11531" max="11531" width="12.28515625" style="120" customWidth="1"/>
    <col min="11532" max="11532" width="9.140625" style="120"/>
    <col min="11533" max="11533" width="10.85546875" style="120" customWidth="1"/>
    <col min="11534" max="11534" width="9.140625" style="120"/>
    <col min="11535" max="11535" width="8.5703125" style="120" customWidth="1"/>
    <col min="11536" max="11536" width="10" style="120" customWidth="1"/>
    <col min="11537" max="11778" width="9.140625" style="120"/>
    <col min="11779" max="11779" width="36.42578125" style="120" customWidth="1"/>
    <col min="11780" max="11780" width="13" style="120" customWidth="1"/>
    <col min="11781" max="11781" width="12.28515625" style="120" customWidth="1"/>
    <col min="11782" max="11782" width="11.7109375" style="120" customWidth="1"/>
    <col min="11783" max="11783" width="10.42578125" style="120" customWidth="1"/>
    <col min="11784" max="11784" width="10" style="120" customWidth="1"/>
    <col min="11785" max="11785" width="11.7109375" style="120" customWidth="1"/>
    <col min="11786" max="11786" width="10.42578125" style="120" customWidth="1"/>
    <col min="11787" max="11787" width="12.28515625" style="120" customWidth="1"/>
    <col min="11788" max="11788" width="9.140625" style="120"/>
    <col min="11789" max="11789" width="10.85546875" style="120" customWidth="1"/>
    <col min="11790" max="11790" width="9.140625" style="120"/>
    <col min="11791" max="11791" width="8.5703125" style="120" customWidth="1"/>
    <col min="11792" max="11792" width="10" style="120" customWidth="1"/>
    <col min="11793" max="12034" width="9.140625" style="120"/>
    <col min="12035" max="12035" width="36.42578125" style="120" customWidth="1"/>
    <col min="12036" max="12036" width="13" style="120" customWidth="1"/>
    <col min="12037" max="12037" width="12.28515625" style="120" customWidth="1"/>
    <col min="12038" max="12038" width="11.7109375" style="120" customWidth="1"/>
    <col min="12039" max="12039" width="10.42578125" style="120" customWidth="1"/>
    <col min="12040" max="12040" width="10" style="120" customWidth="1"/>
    <col min="12041" max="12041" width="11.7109375" style="120" customWidth="1"/>
    <col min="12042" max="12042" width="10.42578125" style="120" customWidth="1"/>
    <col min="12043" max="12043" width="12.28515625" style="120" customWidth="1"/>
    <col min="12044" max="12044" width="9.140625" style="120"/>
    <col min="12045" max="12045" width="10.85546875" style="120" customWidth="1"/>
    <col min="12046" max="12046" width="9.140625" style="120"/>
    <col min="12047" max="12047" width="8.5703125" style="120" customWidth="1"/>
    <col min="12048" max="12048" width="10" style="120" customWidth="1"/>
    <col min="12049" max="12290" width="9.140625" style="120"/>
    <col min="12291" max="12291" width="36.42578125" style="120" customWidth="1"/>
    <col min="12292" max="12292" width="13" style="120" customWidth="1"/>
    <col min="12293" max="12293" width="12.28515625" style="120" customWidth="1"/>
    <col min="12294" max="12294" width="11.7109375" style="120" customWidth="1"/>
    <col min="12295" max="12295" width="10.42578125" style="120" customWidth="1"/>
    <col min="12296" max="12296" width="10" style="120" customWidth="1"/>
    <col min="12297" max="12297" width="11.7109375" style="120" customWidth="1"/>
    <col min="12298" max="12298" width="10.42578125" style="120" customWidth="1"/>
    <col min="12299" max="12299" width="12.28515625" style="120" customWidth="1"/>
    <col min="12300" max="12300" width="9.140625" style="120"/>
    <col min="12301" max="12301" width="10.85546875" style="120" customWidth="1"/>
    <col min="12302" max="12302" width="9.140625" style="120"/>
    <col min="12303" max="12303" width="8.5703125" style="120" customWidth="1"/>
    <col min="12304" max="12304" width="10" style="120" customWidth="1"/>
    <col min="12305" max="12546" width="9.140625" style="120"/>
    <col min="12547" max="12547" width="36.42578125" style="120" customWidth="1"/>
    <col min="12548" max="12548" width="13" style="120" customWidth="1"/>
    <col min="12549" max="12549" width="12.28515625" style="120" customWidth="1"/>
    <col min="12550" max="12550" width="11.7109375" style="120" customWidth="1"/>
    <col min="12551" max="12551" width="10.42578125" style="120" customWidth="1"/>
    <col min="12552" max="12552" width="10" style="120" customWidth="1"/>
    <col min="12553" max="12553" width="11.7109375" style="120" customWidth="1"/>
    <col min="12554" max="12554" width="10.42578125" style="120" customWidth="1"/>
    <col min="12555" max="12555" width="12.28515625" style="120" customWidth="1"/>
    <col min="12556" max="12556" width="9.140625" style="120"/>
    <col min="12557" max="12557" width="10.85546875" style="120" customWidth="1"/>
    <col min="12558" max="12558" width="9.140625" style="120"/>
    <col min="12559" max="12559" width="8.5703125" style="120" customWidth="1"/>
    <col min="12560" max="12560" width="10" style="120" customWidth="1"/>
    <col min="12561" max="12802" width="9.140625" style="120"/>
    <col min="12803" max="12803" width="36.42578125" style="120" customWidth="1"/>
    <col min="12804" max="12804" width="13" style="120" customWidth="1"/>
    <col min="12805" max="12805" width="12.28515625" style="120" customWidth="1"/>
    <col min="12806" max="12806" width="11.7109375" style="120" customWidth="1"/>
    <col min="12807" max="12807" width="10.42578125" style="120" customWidth="1"/>
    <col min="12808" max="12808" width="10" style="120" customWidth="1"/>
    <col min="12809" max="12809" width="11.7109375" style="120" customWidth="1"/>
    <col min="12810" max="12810" width="10.42578125" style="120" customWidth="1"/>
    <col min="12811" max="12811" width="12.28515625" style="120" customWidth="1"/>
    <col min="12812" max="12812" width="9.140625" style="120"/>
    <col min="12813" max="12813" width="10.85546875" style="120" customWidth="1"/>
    <col min="12814" max="12814" width="9.140625" style="120"/>
    <col min="12815" max="12815" width="8.5703125" style="120" customWidth="1"/>
    <col min="12816" max="12816" width="10" style="120" customWidth="1"/>
    <col min="12817" max="13058" width="9.140625" style="120"/>
    <col min="13059" max="13059" width="36.42578125" style="120" customWidth="1"/>
    <col min="13060" max="13060" width="13" style="120" customWidth="1"/>
    <col min="13061" max="13061" width="12.28515625" style="120" customWidth="1"/>
    <col min="13062" max="13062" width="11.7109375" style="120" customWidth="1"/>
    <col min="13063" max="13063" width="10.42578125" style="120" customWidth="1"/>
    <col min="13064" max="13064" width="10" style="120" customWidth="1"/>
    <col min="13065" max="13065" width="11.7109375" style="120" customWidth="1"/>
    <col min="13066" max="13066" width="10.42578125" style="120" customWidth="1"/>
    <col min="13067" max="13067" width="12.28515625" style="120" customWidth="1"/>
    <col min="13068" max="13068" width="9.140625" style="120"/>
    <col min="13069" max="13069" width="10.85546875" style="120" customWidth="1"/>
    <col min="13070" max="13070" width="9.140625" style="120"/>
    <col min="13071" max="13071" width="8.5703125" style="120" customWidth="1"/>
    <col min="13072" max="13072" width="10" style="120" customWidth="1"/>
    <col min="13073" max="13314" width="9.140625" style="120"/>
    <col min="13315" max="13315" width="36.42578125" style="120" customWidth="1"/>
    <col min="13316" max="13316" width="13" style="120" customWidth="1"/>
    <col min="13317" max="13317" width="12.28515625" style="120" customWidth="1"/>
    <col min="13318" max="13318" width="11.7109375" style="120" customWidth="1"/>
    <col min="13319" max="13319" width="10.42578125" style="120" customWidth="1"/>
    <col min="13320" max="13320" width="10" style="120" customWidth="1"/>
    <col min="13321" max="13321" width="11.7109375" style="120" customWidth="1"/>
    <col min="13322" max="13322" width="10.42578125" style="120" customWidth="1"/>
    <col min="13323" max="13323" width="12.28515625" style="120" customWidth="1"/>
    <col min="13324" max="13324" width="9.140625" style="120"/>
    <col min="13325" max="13325" width="10.85546875" style="120" customWidth="1"/>
    <col min="13326" max="13326" width="9.140625" style="120"/>
    <col min="13327" max="13327" width="8.5703125" style="120" customWidth="1"/>
    <col min="13328" max="13328" width="10" style="120" customWidth="1"/>
    <col min="13329" max="13570" width="9.140625" style="120"/>
    <col min="13571" max="13571" width="36.42578125" style="120" customWidth="1"/>
    <col min="13572" max="13572" width="13" style="120" customWidth="1"/>
    <col min="13573" max="13573" width="12.28515625" style="120" customWidth="1"/>
    <col min="13574" max="13574" width="11.7109375" style="120" customWidth="1"/>
    <col min="13575" max="13575" width="10.42578125" style="120" customWidth="1"/>
    <col min="13576" max="13576" width="10" style="120" customWidth="1"/>
    <col min="13577" max="13577" width="11.7109375" style="120" customWidth="1"/>
    <col min="13578" max="13578" width="10.42578125" style="120" customWidth="1"/>
    <col min="13579" max="13579" width="12.28515625" style="120" customWidth="1"/>
    <col min="13580" max="13580" width="9.140625" style="120"/>
    <col min="13581" max="13581" width="10.85546875" style="120" customWidth="1"/>
    <col min="13582" max="13582" width="9.140625" style="120"/>
    <col min="13583" max="13583" width="8.5703125" style="120" customWidth="1"/>
    <col min="13584" max="13584" width="10" style="120" customWidth="1"/>
    <col min="13585" max="13826" width="9.140625" style="120"/>
    <col min="13827" max="13827" width="36.42578125" style="120" customWidth="1"/>
    <col min="13828" max="13828" width="13" style="120" customWidth="1"/>
    <col min="13829" max="13829" width="12.28515625" style="120" customWidth="1"/>
    <col min="13830" max="13830" width="11.7109375" style="120" customWidth="1"/>
    <col min="13831" max="13831" width="10.42578125" style="120" customWidth="1"/>
    <col min="13832" max="13832" width="10" style="120" customWidth="1"/>
    <col min="13833" max="13833" width="11.7109375" style="120" customWidth="1"/>
    <col min="13834" max="13834" width="10.42578125" style="120" customWidth="1"/>
    <col min="13835" max="13835" width="12.28515625" style="120" customWidth="1"/>
    <col min="13836" max="13836" width="9.140625" style="120"/>
    <col min="13837" max="13837" width="10.85546875" style="120" customWidth="1"/>
    <col min="13838" max="13838" width="9.140625" style="120"/>
    <col min="13839" max="13839" width="8.5703125" style="120" customWidth="1"/>
    <col min="13840" max="13840" width="10" style="120" customWidth="1"/>
    <col min="13841" max="14082" width="9.140625" style="120"/>
    <col min="14083" max="14083" width="36.42578125" style="120" customWidth="1"/>
    <col min="14084" max="14084" width="13" style="120" customWidth="1"/>
    <col min="14085" max="14085" width="12.28515625" style="120" customWidth="1"/>
    <col min="14086" max="14086" width="11.7109375" style="120" customWidth="1"/>
    <col min="14087" max="14087" width="10.42578125" style="120" customWidth="1"/>
    <col min="14088" max="14088" width="10" style="120" customWidth="1"/>
    <col min="14089" max="14089" width="11.7109375" style="120" customWidth="1"/>
    <col min="14090" max="14090" width="10.42578125" style="120" customWidth="1"/>
    <col min="14091" max="14091" width="12.28515625" style="120" customWidth="1"/>
    <col min="14092" max="14092" width="9.140625" style="120"/>
    <col min="14093" max="14093" width="10.85546875" style="120" customWidth="1"/>
    <col min="14094" max="14094" width="9.140625" style="120"/>
    <col min="14095" max="14095" width="8.5703125" style="120" customWidth="1"/>
    <col min="14096" max="14096" width="10" style="120" customWidth="1"/>
    <col min="14097" max="14338" width="9.140625" style="120"/>
    <col min="14339" max="14339" width="36.42578125" style="120" customWidth="1"/>
    <col min="14340" max="14340" width="13" style="120" customWidth="1"/>
    <col min="14341" max="14341" width="12.28515625" style="120" customWidth="1"/>
    <col min="14342" max="14342" width="11.7109375" style="120" customWidth="1"/>
    <col min="14343" max="14343" width="10.42578125" style="120" customWidth="1"/>
    <col min="14344" max="14344" width="10" style="120" customWidth="1"/>
    <col min="14345" max="14345" width="11.7109375" style="120" customWidth="1"/>
    <col min="14346" max="14346" width="10.42578125" style="120" customWidth="1"/>
    <col min="14347" max="14347" width="12.28515625" style="120" customWidth="1"/>
    <col min="14348" max="14348" width="9.140625" style="120"/>
    <col min="14349" max="14349" width="10.85546875" style="120" customWidth="1"/>
    <col min="14350" max="14350" width="9.140625" style="120"/>
    <col min="14351" max="14351" width="8.5703125" style="120" customWidth="1"/>
    <col min="14352" max="14352" width="10" style="120" customWidth="1"/>
    <col min="14353" max="14594" width="9.140625" style="120"/>
    <col min="14595" max="14595" width="36.42578125" style="120" customWidth="1"/>
    <col min="14596" max="14596" width="13" style="120" customWidth="1"/>
    <col min="14597" max="14597" width="12.28515625" style="120" customWidth="1"/>
    <col min="14598" max="14598" width="11.7109375" style="120" customWidth="1"/>
    <col min="14599" max="14599" width="10.42578125" style="120" customWidth="1"/>
    <col min="14600" max="14600" width="10" style="120" customWidth="1"/>
    <col min="14601" max="14601" width="11.7109375" style="120" customWidth="1"/>
    <col min="14602" max="14602" width="10.42578125" style="120" customWidth="1"/>
    <col min="14603" max="14603" width="12.28515625" style="120" customWidth="1"/>
    <col min="14604" max="14604" width="9.140625" style="120"/>
    <col min="14605" max="14605" width="10.85546875" style="120" customWidth="1"/>
    <col min="14606" max="14606" width="9.140625" style="120"/>
    <col min="14607" max="14607" width="8.5703125" style="120" customWidth="1"/>
    <col min="14608" max="14608" width="10" style="120" customWidth="1"/>
    <col min="14609" max="14850" width="9.140625" style="120"/>
    <col min="14851" max="14851" width="36.42578125" style="120" customWidth="1"/>
    <col min="14852" max="14852" width="13" style="120" customWidth="1"/>
    <col min="14853" max="14853" width="12.28515625" style="120" customWidth="1"/>
    <col min="14854" max="14854" width="11.7109375" style="120" customWidth="1"/>
    <col min="14855" max="14855" width="10.42578125" style="120" customWidth="1"/>
    <col min="14856" max="14856" width="10" style="120" customWidth="1"/>
    <col min="14857" max="14857" width="11.7109375" style="120" customWidth="1"/>
    <col min="14858" max="14858" width="10.42578125" style="120" customWidth="1"/>
    <col min="14859" max="14859" width="12.28515625" style="120" customWidth="1"/>
    <col min="14860" max="14860" width="9.140625" style="120"/>
    <col min="14861" max="14861" width="10.85546875" style="120" customWidth="1"/>
    <col min="14862" max="14862" width="9.140625" style="120"/>
    <col min="14863" max="14863" width="8.5703125" style="120" customWidth="1"/>
    <col min="14864" max="14864" width="10" style="120" customWidth="1"/>
    <col min="14865" max="15106" width="9.140625" style="120"/>
    <col min="15107" max="15107" width="36.42578125" style="120" customWidth="1"/>
    <col min="15108" max="15108" width="13" style="120" customWidth="1"/>
    <col min="15109" max="15109" width="12.28515625" style="120" customWidth="1"/>
    <col min="15110" max="15110" width="11.7109375" style="120" customWidth="1"/>
    <col min="15111" max="15111" width="10.42578125" style="120" customWidth="1"/>
    <col min="15112" max="15112" width="10" style="120" customWidth="1"/>
    <col min="15113" max="15113" width="11.7109375" style="120" customWidth="1"/>
    <col min="15114" max="15114" width="10.42578125" style="120" customWidth="1"/>
    <col min="15115" max="15115" width="12.28515625" style="120" customWidth="1"/>
    <col min="15116" max="15116" width="9.140625" style="120"/>
    <col min="15117" max="15117" width="10.85546875" style="120" customWidth="1"/>
    <col min="15118" max="15118" width="9.140625" style="120"/>
    <col min="15119" max="15119" width="8.5703125" style="120" customWidth="1"/>
    <col min="15120" max="15120" width="10" style="120" customWidth="1"/>
    <col min="15121" max="15362" width="9.140625" style="120"/>
    <col min="15363" max="15363" width="36.42578125" style="120" customWidth="1"/>
    <col min="15364" max="15364" width="13" style="120" customWidth="1"/>
    <col min="15365" max="15365" width="12.28515625" style="120" customWidth="1"/>
    <col min="15366" max="15366" width="11.7109375" style="120" customWidth="1"/>
    <col min="15367" max="15367" width="10.42578125" style="120" customWidth="1"/>
    <col min="15368" max="15368" width="10" style="120" customWidth="1"/>
    <col min="15369" max="15369" width="11.7109375" style="120" customWidth="1"/>
    <col min="15370" max="15370" width="10.42578125" style="120" customWidth="1"/>
    <col min="15371" max="15371" width="12.28515625" style="120" customWidth="1"/>
    <col min="15372" max="15372" width="9.140625" style="120"/>
    <col min="15373" max="15373" width="10.85546875" style="120" customWidth="1"/>
    <col min="15374" max="15374" width="9.140625" style="120"/>
    <col min="15375" max="15375" width="8.5703125" style="120" customWidth="1"/>
    <col min="15376" max="15376" width="10" style="120" customWidth="1"/>
    <col min="15377" max="15618" width="9.140625" style="120"/>
    <col min="15619" max="15619" width="36.42578125" style="120" customWidth="1"/>
    <col min="15620" max="15620" width="13" style="120" customWidth="1"/>
    <col min="15621" max="15621" width="12.28515625" style="120" customWidth="1"/>
    <col min="15622" max="15622" width="11.7109375" style="120" customWidth="1"/>
    <col min="15623" max="15623" width="10.42578125" style="120" customWidth="1"/>
    <col min="15624" max="15624" width="10" style="120" customWidth="1"/>
    <col min="15625" max="15625" width="11.7109375" style="120" customWidth="1"/>
    <col min="15626" max="15626" width="10.42578125" style="120" customWidth="1"/>
    <col min="15627" max="15627" width="12.28515625" style="120" customWidth="1"/>
    <col min="15628" max="15628" width="9.140625" style="120"/>
    <col min="15629" max="15629" width="10.85546875" style="120" customWidth="1"/>
    <col min="15630" max="15630" width="9.140625" style="120"/>
    <col min="15631" max="15631" width="8.5703125" style="120" customWidth="1"/>
    <col min="15632" max="15632" width="10" style="120" customWidth="1"/>
    <col min="15633" max="15874" width="9.140625" style="120"/>
    <col min="15875" max="15875" width="36.42578125" style="120" customWidth="1"/>
    <col min="15876" max="15876" width="13" style="120" customWidth="1"/>
    <col min="15877" max="15877" width="12.28515625" style="120" customWidth="1"/>
    <col min="15878" max="15878" width="11.7109375" style="120" customWidth="1"/>
    <col min="15879" max="15879" width="10.42578125" style="120" customWidth="1"/>
    <col min="15880" max="15880" width="10" style="120" customWidth="1"/>
    <col min="15881" max="15881" width="11.7109375" style="120" customWidth="1"/>
    <col min="15882" max="15882" width="10.42578125" style="120" customWidth="1"/>
    <col min="15883" max="15883" width="12.28515625" style="120" customWidth="1"/>
    <col min="15884" max="15884" width="9.140625" style="120"/>
    <col min="15885" max="15885" width="10.85546875" style="120" customWidth="1"/>
    <col min="15886" max="15886" width="9.140625" style="120"/>
    <col min="15887" max="15887" width="8.5703125" style="120" customWidth="1"/>
    <col min="15888" max="15888" width="10" style="120" customWidth="1"/>
    <col min="15889" max="16130" width="9.140625" style="120"/>
    <col min="16131" max="16131" width="36.42578125" style="120" customWidth="1"/>
    <col min="16132" max="16132" width="13" style="120" customWidth="1"/>
    <col min="16133" max="16133" width="12.28515625" style="120" customWidth="1"/>
    <col min="16134" max="16134" width="11.7109375" style="120" customWidth="1"/>
    <col min="16135" max="16135" width="10.42578125" style="120" customWidth="1"/>
    <col min="16136" max="16136" width="10" style="120" customWidth="1"/>
    <col min="16137" max="16137" width="11.7109375" style="120" customWidth="1"/>
    <col min="16138" max="16138" width="10.42578125" style="120" customWidth="1"/>
    <col min="16139" max="16139" width="12.28515625" style="120" customWidth="1"/>
    <col min="16140" max="16140" width="9.140625" style="120"/>
    <col min="16141" max="16141" width="10.85546875" style="120" customWidth="1"/>
    <col min="16142" max="16142" width="9.140625" style="120"/>
    <col min="16143" max="16143" width="8.5703125" style="120" customWidth="1"/>
    <col min="16144" max="16144" width="10" style="120" customWidth="1"/>
    <col min="16145" max="16384" width="9.140625" style="120"/>
  </cols>
  <sheetData>
    <row r="1" spans="1:17" ht="12" customHeight="1" x14ac:dyDescent="0.2">
      <c r="I1" s="121"/>
    </row>
    <row r="3" spans="1:17" s="122" customFormat="1" ht="45" customHeight="1" x14ac:dyDescent="0.3">
      <c r="A3" s="289" t="s">
        <v>166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</row>
    <row r="4" spans="1:17" s="122" customFormat="1" ht="15.75" customHeight="1" x14ac:dyDescent="0.25">
      <c r="A4" s="290"/>
      <c r="B4" s="290"/>
      <c r="C4" s="290"/>
      <c r="D4" s="290"/>
      <c r="E4" s="290"/>
      <c r="F4" s="290"/>
      <c r="G4" s="290"/>
      <c r="H4" s="290"/>
      <c r="I4" s="290"/>
      <c r="J4" s="123"/>
    </row>
    <row r="5" spans="1:17" s="122" customFormat="1" ht="15" hidden="1" x14ac:dyDescent="0.2"/>
    <row r="6" spans="1:17" s="122" customFormat="1" ht="15.75" thickBot="1" x14ac:dyDescent="0.25">
      <c r="I6" s="124"/>
      <c r="J6" s="150">
        <v>7.5345000000000004</v>
      </c>
      <c r="Q6" s="124"/>
    </row>
    <row r="7" spans="1:17" s="122" customFormat="1" ht="30" customHeight="1" thickBot="1" x14ac:dyDescent="0.25">
      <c r="A7" s="176"/>
      <c r="B7" s="291" t="s">
        <v>167</v>
      </c>
      <c r="C7" s="292"/>
      <c r="D7" s="292"/>
      <c r="E7" s="292"/>
      <c r="F7" s="292"/>
      <c r="G7" s="292"/>
      <c r="H7" s="292"/>
      <c r="I7" s="293"/>
      <c r="J7" s="294" t="s">
        <v>168</v>
      </c>
      <c r="K7" s="295"/>
      <c r="L7" s="295"/>
      <c r="M7" s="295"/>
      <c r="N7" s="295"/>
      <c r="O7" s="295"/>
      <c r="P7" s="295"/>
      <c r="Q7" s="295"/>
    </row>
    <row r="8" spans="1:17" s="122" customFormat="1" ht="15.75" customHeight="1" thickBot="1" x14ac:dyDescent="0.25">
      <c r="A8" s="174" t="s">
        <v>153</v>
      </c>
      <c r="B8" s="296" t="s">
        <v>18</v>
      </c>
      <c r="C8" s="297" t="s">
        <v>39</v>
      </c>
      <c r="D8" s="297" t="s">
        <v>67</v>
      </c>
      <c r="E8" s="297" t="s">
        <v>68</v>
      </c>
      <c r="F8" s="300" t="s">
        <v>178</v>
      </c>
      <c r="G8" s="297" t="s">
        <v>137</v>
      </c>
      <c r="H8" s="298" t="s">
        <v>138</v>
      </c>
      <c r="I8" s="306" t="s">
        <v>139</v>
      </c>
      <c r="J8" s="296" t="s">
        <v>18</v>
      </c>
      <c r="K8" s="297" t="s">
        <v>39</v>
      </c>
      <c r="L8" s="297" t="s">
        <v>67</v>
      </c>
      <c r="M8" s="297" t="s">
        <v>68</v>
      </c>
      <c r="N8" s="300" t="s">
        <v>178</v>
      </c>
      <c r="O8" s="297" t="s">
        <v>137</v>
      </c>
      <c r="P8" s="298" t="s">
        <v>138</v>
      </c>
      <c r="Q8" s="299" t="s">
        <v>139</v>
      </c>
    </row>
    <row r="9" spans="1:17" s="122" customFormat="1" ht="76.5" customHeight="1" thickBot="1" x14ac:dyDescent="0.25">
      <c r="A9" s="175" t="s">
        <v>154</v>
      </c>
      <c r="B9" s="296"/>
      <c r="C9" s="297"/>
      <c r="D9" s="297"/>
      <c r="E9" s="297"/>
      <c r="F9" s="301"/>
      <c r="G9" s="297"/>
      <c r="H9" s="298"/>
      <c r="I9" s="306"/>
      <c r="J9" s="296"/>
      <c r="K9" s="297"/>
      <c r="L9" s="297"/>
      <c r="M9" s="297"/>
      <c r="N9" s="301"/>
      <c r="O9" s="297"/>
      <c r="P9" s="298"/>
      <c r="Q9" s="299"/>
    </row>
    <row r="10" spans="1:17" s="122" customFormat="1" ht="30" customHeight="1" thickBot="1" x14ac:dyDescent="0.3">
      <c r="A10" s="125" t="s">
        <v>198</v>
      </c>
      <c r="B10" s="188">
        <f>J10*7.5345</f>
        <v>1035956.0775</v>
      </c>
      <c r="C10" s="189"/>
      <c r="D10" s="189"/>
      <c r="E10" s="190"/>
      <c r="F10" s="190"/>
      <c r="G10" s="190"/>
      <c r="H10" s="191"/>
      <c r="I10" s="192"/>
      <c r="J10" s="188">
        <f>'Rashodi-POMOĆNA'!P9+'Rashodi-POMOĆNA'!P22+'Rashodi-POMOĆNA'!P88</f>
        <v>137495</v>
      </c>
      <c r="K10" s="189"/>
      <c r="L10" s="189"/>
      <c r="M10" s="190"/>
      <c r="N10" s="190"/>
      <c r="O10" s="190"/>
      <c r="P10" s="126"/>
      <c r="Q10" s="127"/>
    </row>
    <row r="11" spans="1:17" s="122" customFormat="1" ht="30" customHeight="1" x14ac:dyDescent="0.25">
      <c r="A11" s="125" t="s">
        <v>199</v>
      </c>
      <c r="B11" s="188">
        <f>J11*7.5345</f>
        <v>64043.25</v>
      </c>
      <c r="C11" s="193"/>
      <c r="D11" s="193"/>
      <c r="E11" s="193"/>
      <c r="F11" s="193"/>
      <c r="G11" s="193"/>
      <c r="H11" s="194"/>
      <c r="I11" s="195"/>
      <c r="J11" s="196">
        <f>'Rashodi-POMOĆNA'!P94</f>
        <v>8500</v>
      </c>
      <c r="K11" s="193"/>
      <c r="L11" s="193"/>
      <c r="M11" s="193"/>
      <c r="N11" s="193"/>
      <c r="O11" s="193"/>
      <c r="P11" s="128"/>
      <c r="Q11" s="129"/>
    </row>
    <row r="12" spans="1:17" s="122" customFormat="1" ht="30" customHeight="1" x14ac:dyDescent="0.25">
      <c r="A12" s="125" t="s">
        <v>140</v>
      </c>
      <c r="B12" s="197"/>
      <c r="C12" s="193"/>
      <c r="D12" s="193"/>
      <c r="E12" s="198">
        <f>M12*7.5345</f>
        <v>67810.5</v>
      </c>
      <c r="F12" s="198"/>
      <c r="G12" s="198"/>
      <c r="H12" s="194"/>
      <c r="I12" s="195"/>
      <c r="J12" s="197"/>
      <c r="K12" s="193"/>
      <c r="L12" s="193"/>
      <c r="M12" s="198">
        <v>9000</v>
      </c>
      <c r="N12" s="198"/>
      <c r="O12" s="198"/>
      <c r="P12" s="128"/>
      <c r="Q12" s="129"/>
    </row>
    <row r="13" spans="1:17" s="122" customFormat="1" ht="41.25" customHeight="1" x14ac:dyDescent="0.25">
      <c r="A13" s="125" t="s">
        <v>169</v>
      </c>
      <c r="B13" s="197"/>
      <c r="C13" s="193"/>
      <c r="D13" s="193"/>
      <c r="E13" s="198">
        <f t="shared" ref="E13:E14" si="0">M13*7.5345</f>
        <v>45207</v>
      </c>
      <c r="F13" s="198"/>
      <c r="G13" s="198"/>
      <c r="H13" s="194"/>
      <c r="I13" s="195"/>
      <c r="J13" s="197"/>
      <c r="K13" s="193"/>
      <c r="L13" s="193"/>
      <c r="M13" s="198">
        <v>6000</v>
      </c>
      <c r="N13" s="198"/>
      <c r="O13" s="198"/>
      <c r="P13" s="128"/>
      <c r="Q13" s="129"/>
    </row>
    <row r="14" spans="1:17" s="122" customFormat="1" ht="30" customHeight="1" x14ac:dyDescent="0.25">
      <c r="A14" s="125" t="s">
        <v>200</v>
      </c>
      <c r="B14" s="197"/>
      <c r="C14" s="193"/>
      <c r="D14" s="193"/>
      <c r="E14" s="198">
        <f t="shared" si="0"/>
        <v>9041.4</v>
      </c>
      <c r="F14" s="198"/>
      <c r="G14" s="198"/>
      <c r="H14" s="194"/>
      <c r="I14" s="195"/>
      <c r="J14" s="197"/>
      <c r="K14" s="193"/>
      <c r="L14" s="193"/>
      <c r="M14" s="198">
        <v>1200</v>
      </c>
      <c r="N14" s="198"/>
      <c r="O14" s="198"/>
      <c r="P14" s="128"/>
      <c r="Q14" s="129"/>
    </row>
    <row r="15" spans="1:17" s="122" customFormat="1" ht="30" customHeight="1" x14ac:dyDescent="0.25">
      <c r="A15" s="125" t="s">
        <v>177</v>
      </c>
      <c r="B15" s="197"/>
      <c r="C15" s="193"/>
      <c r="D15" s="193"/>
      <c r="E15" s="198"/>
      <c r="F15" s="198">
        <f>N15*7.5345</f>
        <v>15069</v>
      </c>
      <c r="G15" s="198"/>
      <c r="H15" s="194"/>
      <c r="I15" s="195"/>
      <c r="J15" s="197"/>
      <c r="K15" s="193"/>
      <c r="L15" s="193"/>
      <c r="M15" s="198"/>
      <c r="N15" s="198">
        <v>2000</v>
      </c>
      <c r="O15" s="198"/>
      <c r="P15" s="128"/>
      <c r="Q15" s="129"/>
    </row>
    <row r="16" spans="1:17" s="122" customFormat="1" ht="30" customHeight="1" x14ac:dyDescent="0.25">
      <c r="A16" s="130">
        <v>64132</v>
      </c>
      <c r="B16" s="197"/>
      <c r="C16" s="198">
        <f>K16*7.5345</f>
        <v>0</v>
      </c>
      <c r="D16" s="198"/>
      <c r="E16" s="193"/>
      <c r="F16" s="193"/>
      <c r="G16" s="193"/>
      <c r="H16" s="194"/>
      <c r="I16" s="195"/>
      <c r="J16" s="197"/>
      <c r="K16" s="198"/>
      <c r="L16" s="198"/>
      <c r="M16" s="193"/>
      <c r="N16" s="193"/>
      <c r="O16" s="193"/>
      <c r="P16" s="128"/>
      <c r="Q16" s="129"/>
    </row>
    <row r="17" spans="1:17" s="122" customFormat="1" ht="30" customHeight="1" x14ac:dyDescent="0.25">
      <c r="A17" s="130">
        <v>65264</v>
      </c>
      <c r="B17" s="197"/>
      <c r="C17" s="198"/>
      <c r="D17" s="198">
        <f>L17*7.5345</f>
        <v>35547.771000000001</v>
      </c>
      <c r="E17" s="193"/>
      <c r="F17" s="193"/>
      <c r="G17" s="193"/>
      <c r="H17" s="194"/>
      <c r="I17" s="195"/>
      <c r="J17" s="197"/>
      <c r="K17" s="198"/>
      <c r="L17" s="198">
        <v>4718</v>
      </c>
      <c r="M17" s="193"/>
      <c r="N17" s="193"/>
      <c r="O17" s="193"/>
      <c r="P17" s="128"/>
      <c r="Q17" s="129"/>
    </row>
    <row r="18" spans="1:17" s="122" customFormat="1" ht="30" customHeight="1" x14ac:dyDescent="0.25">
      <c r="A18" s="130">
        <v>68311</v>
      </c>
      <c r="B18" s="197"/>
      <c r="C18" s="198"/>
      <c r="D18" s="198">
        <f>L18*7.5345</f>
        <v>1996.6425000000002</v>
      </c>
      <c r="E18" s="198"/>
      <c r="F18" s="198"/>
      <c r="G18" s="193"/>
      <c r="H18" s="194"/>
      <c r="I18" s="195"/>
      <c r="J18" s="197"/>
      <c r="K18" s="198"/>
      <c r="L18" s="198">
        <v>265</v>
      </c>
      <c r="M18" s="198"/>
      <c r="N18" s="198"/>
      <c r="O18" s="193"/>
      <c r="P18" s="128"/>
      <c r="Q18" s="129"/>
    </row>
    <row r="19" spans="1:17" s="122" customFormat="1" ht="30" customHeight="1" x14ac:dyDescent="0.25">
      <c r="A19" s="130"/>
      <c r="B19" s="197"/>
      <c r="C19" s="198"/>
      <c r="D19" s="198"/>
      <c r="E19" s="198"/>
      <c r="F19" s="198"/>
      <c r="G19" s="193"/>
      <c r="H19" s="194"/>
      <c r="I19" s="195"/>
      <c r="J19" s="197"/>
      <c r="K19" s="198"/>
      <c r="L19" s="198"/>
      <c r="M19" s="198"/>
      <c r="N19" s="198"/>
      <c r="O19" s="193"/>
      <c r="P19" s="128"/>
      <c r="Q19" s="129"/>
    </row>
    <row r="20" spans="1:17" s="122" customFormat="1" ht="30" customHeight="1" thickBot="1" x14ac:dyDescent="0.3">
      <c r="A20" s="131" t="s">
        <v>141</v>
      </c>
      <c r="B20" s="199"/>
      <c r="C20" s="200"/>
      <c r="D20" s="200"/>
      <c r="E20" s="200"/>
      <c r="F20" s="200"/>
      <c r="G20" s="201"/>
      <c r="H20" s="202"/>
      <c r="I20" s="203"/>
      <c r="J20" s="199"/>
      <c r="K20" s="200"/>
      <c r="L20" s="200"/>
      <c r="M20" s="200"/>
      <c r="N20" s="200"/>
      <c r="O20" s="201"/>
      <c r="P20" s="132"/>
      <c r="Q20" s="133"/>
    </row>
    <row r="21" spans="1:17" s="122" customFormat="1" ht="30" customHeight="1" thickBot="1" x14ac:dyDescent="0.3">
      <c r="A21" s="134" t="s">
        <v>142</v>
      </c>
      <c r="B21" s="204">
        <f>SUM(B10:B18)</f>
        <v>1099999.3275000001</v>
      </c>
      <c r="C21" s="205">
        <f>SUM(C10:C18)</f>
        <v>0</v>
      </c>
      <c r="D21" s="205">
        <f>SUM(D10:D20)</f>
        <v>37544.413500000002</v>
      </c>
      <c r="E21" s="205">
        <f>SUM(E10:E20)</f>
        <v>122058.9</v>
      </c>
      <c r="F21" s="205">
        <f t="shared" ref="F21:I21" si="1">SUM(F10:F20)</f>
        <v>15069</v>
      </c>
      <c r="G21" s="205">
        <f t="shared" si="1"/>
        <v>0</v>
      </c>
      <c r="H21" s="205">
        <f t="shared" si="1"/>
        <v>0</v>
      </c>
      <c r="I21" s="205">
        <f t="shared" si="1"/>
        <v>0</v>
      </c>
      <c r="J21" s="206">
        <f>SUM(J10:J18)</f>
        <v>145995</v>
      </c>
      <c r="K21" s="205">
        <f>SUM(K10:K18)</f>
        <v>0</v>
      </c>
      <c r="L21" s="205">
        <f>SUM(L10:L20)</f>
        <v>4983</v>
      </c>
      <c r="M21" s="205">
        <f>SUM(M10:M20)</f>
        <v>16200</v>
      </c>
      <c r="N21" s="205">
        <f>SUM(N10:N20)</f>
        <v>2000</v>
      </c>
      <c r="O21" s="205">
        <f>SUM(O10:O20)</f>
        <v>0</v>
      </c>
      <c r="P21" s="135">
        <f>SUM(P10:P18)</f>
        <v>0</v>
      </c>
      <c r="Q21" s="136">
        <f>SUM(Q10:Q18)</f>
        <v>0</v>
      </c>
    </row>
    <row r="22" spans="1:17" s="122" customFormat="1" ht="30" customHeight="1" thickBot="1" x14ac:dyDescent="0.3">
      <c r="A22" s="134" t="s">
        <v>143</v>
      </c>
      <c r="B22" s="302">
        <f>SUM(B21:I21)</f>
        <v>1274671.6410000001</v>
      </c>
      <c r="C22" s="302"/>
      <c r="D22" s="302"/>
      <c r="E22" s="302"/>
      <c r="F22" s="302"/>
      <c r="G22" s="302"/>
      <c r="H22" s="302"/>
      <c r="I22" s="303"/>
      <c r="J22" s="304">
        <f>SUM(J21:P21)</f>
        <v>169178</v>
      </c>
      <c r="K22" s="302"/>
      <c r="L22" s="302"/>
      <c r="M22" s="302"/>
      <c r="N22" s="302"/>
      <c r="O22" s="302"/>
      <c r="P22" s="302"/>
      <c r="Q22" s="302"/>
    </row>
    <row r="23" spans="1:17" s="122" customFormat="1" ht="15" x14ac:dyDescent="0.2"/>
    <row r="24" spans="1:17" s="122" customFormat="1" ht="15.75" x14ac:dyDescent="0.25">
      <c r="A24" s="137"/>
      <c r="B24" s="138"/>
      <c r="E24" s="207"/>
      <c r="F24" s="138"/>
      <c r="H24" s="138"/>
      <c r="I24" s="138"/>
      <c r="J24" s="138"/>
      <c r="K24" s="120"/>
      <c r="L24" s="120"/>
      <c r="M24" s="139"/>
      <c r="N24" s="120"/>
      <c r="O24" s="120"/>
      <c r="P24" s="120"/>
      <c r="Q24" s="120"/>
    </row>
    <row r="25" spans="1:17" s="122" customFormat="1" ht="15" x14ac:dyDescent="0.2">
      <c r="B25" s="207"/>
      <c r="C25" s="207"/>
      <c r="D25" s="207"/>
      <c r="E25" s="207"/>
      <c r="F25" s="207"/>
      <c r="G25" s="207"/>
      <c r="H25" s="207"/>
      <c r="I25" s="207"/>
      <c r="J25" s="139"/>
      <c r="K25" s="120"/>
      <c r="L25" s="139"/>
      <c r="M25" s="139"/>
      <c r="N25" s="120"/>
      <c r="O25" s="120"/>
      <c r="P25" s="120"/>
      <c r="Q25" s="120"/>
    </row>
    <row r="26" spans="1:17" s="122" customFormat="1" ht="12" customHeight="1" x14ac:dyDescent="0.2">
      <c r="A26" s="305"/>
      <c r="B26" s="305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  <c r="Q26" s="305"/>
    </row>
    <row r="27" spans="1:17" s="122" customFormat="1" ht="15" x14ac:dyDescent="0.2">
      <c r="A27" s="172" t="str">
        <f>SAŽETAK!A41</f>
        <v>Zabok, 09.11.2023.</v>
      </c>
      <c r="B27" s="139"/>
      <c r="C27" s="169"/>
      <c r="D27" s="170"/>
      <c r="E27" s="120"/>
      <c r="F27" s="120"/>
      <c r="G27" s="120"/>
      <c r="H27" s="139"/>
      <c r="I27" s="120"/>
      <c r="J27" s="120"/>
      <c r="K27" s="120"/>
      <c r="L27" s="120"/>
      <c r="M27" s="120"/>
      <c r="N27" s="120"/>
      <c r="O27" s="120"/>
      <c r="P27" s="120"/>
      <c r="Q27" s="120"/>
    </row>
    <row r="28" spans="1:17" s="122" customFormat="1" ht="15" x14ac:dyDescent="0.2">
      <c r="A28" s="168"/>
      <c r="B28" s="139"/>
      <c r="C28" s="171"/>
      <c r="D28" s="170"/>
      <c r="E28" s="120"/>
      <c r="F28" s="120"/>
      <c r="G28" s="120"/>
      <c r="H28" s="139"/>
      <c r="I28" s="120"/>
      <c r="J28" s="120"/>
    </row>
    <row r="29" spans="1:17" s="122" customFormat="1" ht="15" x14ac:dyDescent="0.2"/>
    <row r="30" spans="1:17" s="122" customFormat="1" ht="15" x14ac:dyDescent="0.2"/>
    <row r="31" spans="1:17" s="122" customFormat="1" ht="15" x14ac:dyDescent="0.2"/>
    <row r="32" spans="1:17" s="122" customFormat="1" ht="15" x14ac:dyDescent="0.2"/>
    <row r="33" spans="2:2" s="122" customFormat="1" ht="15" x14ac:dyDescent="0.2"/>
    <row r="34" spans="2:2" s="122" customFormat="1" ht="15" x14ac:dyDescent="0.2"/>
    <row r="35" spans="2:2" s="122" customFormat="1" ht="15" x14ac:dyDescent="0.2">
      <c r="B35" s="138"/>
    </row>
    <row r="36" spans="2:2" s="122" customFormat="1" ht="15" x14ac:dyDescent="0.2"/>
    <row r="37" spans="2:2" s="122" customFormat="1" ht="15" x14ac:dyDescent="0.2"/>
    <row r="38" spans="2:2" s="122" customFormat="1" ht="15" x14ac:dyDescent="0.2"/>
    <row r="39" spans="2:2" s="122" customFormat="1" ht="15" x14ac:dyDescent="0.2"/>
    <row r="40" spans="2:2" s="122" customFormat="1" ht="15" x14ac:dyDescent="0.2"/>
    <row r="41" spans="2:2" s="122" customFormat="1" ht="15" x14ac:dyDescent="0.2"/>
    <row r="42" spans="2:2" s="122" customFormat="1" ht="15" x14ac:dyDescent="0.2"/>
    <row r="43" spans="2:2" s="122" customFormat="1" ht="15" x14ac:dyDescent="0.2"/>
    <row r="44" spans="2:2" s="122" customFormat="1" ht="15" x14ac:dyDescent="0.2"/>
    <row r="45" spans="2:2" s="122" customFormat="1" ht="15" x14ac:dyDescent="0.2"/>
    <row r="46" spans="2:2" s="122" customFormat="1" ht="15" x14ac:dyDescent="0.2"/>
    <row r="47" spans="2:2" s="122" customFormat="1" ht="15" x14ac:dyDescent="0.2"/>
    <row r="48" spans="2:2" s="122" customFormat="1" ht="15" x14ac:dyDescent="0.2"/>
    <row r="49" s="122" customFormat="1" ht="15" x14ac:dyDescent="0.2"/>
    <row r="50" s="122" customFormat="1" ht="15" x14ac:dyDescent="0.2"/>
    <row r="51" s="122" customFormat="1" ht="15" x14ac:dyDescent="0.2"/>
    <row r="52" s="122" customFormat="1" ht="15" x14ac:dyDescent="0.2"/>
    <row r="53" s="122" customFormat="1" ht="15" x14ac:dyDescent="0.2"/>
    <row r="54" s="122" customFormat="1" ht="15" x14ac:dyDescent="0.2"/>
    <row r="55" s="122" customFormat="1" ht="15" x14ac:dyDescent="0.2"/>
    <row r="56" s="122" customFormat="1" ht="15" x14ac:dyDescent="0.2"/>
    <row r="57" s="122" customFormat="1" ht="15" x14ac:dyDescent="0.2"/>
    <row r="58" s="122" customFormat="1" ht="15" x14ac:dyDescent="0.2"/>
    <row r="59" s="122" customFormat="1" ht="15" x14ac:dyDescent="0.2"/>
    <row r="60" s="122" customFormat="1" ht="15" x14ac:dyDescent="0.2"/>
    <row r="61" s="122" customFormat="1" ht="15" x14ac:dyDescent="0.2"/>
    <row r="62" s="122" customFormat="1" ht="15" x14ac:dyDescent="0.2"/>
    <row r="63" s="122" customFormat="1" ht="15" x14ac:dyDescent="0.2"/>
    <row r="64" s="122" customFormat="1" ht="15" x14ac:dyDescent="0.2"/>
    <row r="65" s="122" customFormat="1" ht="15" x14ac:dyDescent="0.2"/>
    <row r="66" s="122" customFormat="1" ht="15" x14ac:dyDescent="0.2"/>
    <row r="67" s="122" customFormat="1" ht="15" x14ac:dyDescent="0.2"/>
    <row r="68" s="122" customFormat="1" ht="15" x14ac:dyDescent="0.2"/>
    <row r="69" s="122" customFormat="1" ht="15" x14ac:dyDescent="0.2"/>
    <row r="70" s="122" customFormat="1" ht="15" x14ac:dyDescent="0.2"/>
    <row r="71" s="122" customFormat="1" ht="15" x14ac:dyDescent="0.2"/>
  </sheetData>
  <sheetProtection selectLockedCells="1" selectUnlockedCells="1"/>
  <mergeCells count="23">
    <mergeCell ref="B22:I22"/>
    <mergeCell ref="J22:Q22"/>
    <mergeCell ref="A26:Q26"/>
    <mergeCell ref="I8:I9"/>
    <mergeCell ref="J8:J9"/>
    <mergeCell ref="K8:K9"/>
    <mergeCell ref="L8:L9"/>
    <mergeCell ref="M8:M9"/>
    <mergeCell ref="O8:O9"/>
    <mergeCell ref="A3:Q3"/>
    <mergeCell ref="A4:I4"/>
    <mergeCell ref="B7:I7"/>
    <mergeCell ref="J7:Q7"/>
    <mergeCell ref="B8:B9"/>
    <mergeCell ref="C8:C9"/>
    <mergeCell ref="D8:D9"/>
    <mergeCell ref="E8:E9"/>
    <mergeCell ref="G8:G9"/>
    <mergeCell ref="H8:H9"/>
    <mergeCell ref="P8:P9"/>
    <mergeCell ref="Q8:Q9"/>
    <mergeCell ref="N8:N9"/>
    <mergeCell ref="F8:F9"/>
  </mergeCells>
  <pageMargins left="0.78740157480314965" right="0.78740157480314965" top="0.94488188976377963" bottom="0.47244094488188981" header="0.6692913385826772" footer="0.51181102362204722"/>
  <pageSetup paperSize="9" scale="70" firstPageNumber="0" orientation="landscape" horizontalDpi="300" verticalDpi="300" r:id="rId1"/>
  <headerFooter alignWithMargins="0">
    <oddHeader>&amp;L&amp;12GRADSKA KNJIŽNICA KSAVER ŠANDOR GJALSKI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2:AQ216"/>
  <sheetViews>
    <sheetView tabSelected="1" showWhiteSpace="0" view="pageLayout" zoomScale="80" zoomScaleNormal="80" zoomScalePageLayoutView="80" workbookViewId="0">
      <selection activeCell="K33" sqref="K33"/>
    </sheetView>
  </sheetViews>
  <sheetFormatPr defaultRowHeight="14.25" x14ac:dyDescent="0.2"/>
  <cols>
    <col min="1" max="1" width="7.85546875" style="66" bestFit="1" customWidth="1"/>
    <col min="2" max="2" width="8" style="66" customWidth="1"/>
    <col min="3" max="3" width="7.85546875" style="118" bestFit="1" customWidth="1"/>
    <col min="4" max="4" width="10.140625" style="118" bestFit="1" customWidth="1"/>
    <col min="5" max="5" width="45" style="119" customWidth="1"/>
    <col min="6" max="7" width="0" style="66" hidden="1" customWidth="1"/>
    <col min="8" max="8" width="11" style="66" bestFit="1" customWidth="1"/>
    <col min="9" max="9" width="12.140625" style="66" customWidth="1"/>
    <col min="10" max="10" width="7.7109375" style="66" bestFit="1" customWidth="1"/>
    <col min="11" max="11" width="10.28515625" style="66" customWidth="1"/>
    <col min="12" max="12" width="9.140625" style="66"/>
    <col min="13" max="13" width="8.5703125" style="66" customWidth="1"/>
    <col min="14" max="14" width="9" style="66" customWidth="1"/>
    <col min="15" max="15" width="10.42578125" style="66" customWidth="1"/>
    <col min="16" max="16" width="10.42578125" style="66" bestFit="1" customWidth="1"/>
    <col min="17" max="17" width="7.28515625" style="66" bestFit="1" customWidth="1"/>
    <col min="18" max="18" width="9.85546875" style="66" customWidth="1"/>
    <col min="19" max="19" width="9.140625" style="66"/>
    <col min="20" max="20" width="8.5703125" style="66" customWidth="1"/>
    <col min="21" max="21" width="9" style="66" customWidth="1"/>
    <col min="22" max="22" width="14.28515625" style="66" customWidth="1"/>
    <col min="23" max="23" width="12.42578125" style="66" customWidth="1"/>
    <col min="24" max="225" width="9.140625" style="66"/>
    <col min="226" max="226" width="7.28515625" style="66" bestFit="1" customWidth="1"/>
    <col min="227" max="227" width="6.7109375" style="66" customWidth="1"/>
    <col min="228" max="228" width="7.28515625" style="66" bestFit="1" customWidth="1"/>
    <col min="229" max="229" width="9.42578125" style="66" bestFit="1" customWidth="1"/>
    <col min="230" max="230" width="47.140625" style="66" customWidth="1"/>
    <col min="231" max="231" width="10.42578125" style="66" bestFit="1" customWidth="1"/>
    <col min="232" max="232" width="11.7109375" style="66" customWidth="1"/>
    <col min="233" max="233" width="7.7109375" style="66" bestFit="1" customWidth="1"/>
    <col min="234" max="234" width="10.28515625" style="66" customWidth="1"/>
    <col min="235" max="235" width="10" style="66" customWidth="1"/>
    <col min="236" max="237" width="8.140625" style="66" customWidth="1"/>
    <col min="238" max="239" width="0" style="66" hidden="1" customWidth="1"/>
    <col min="240" max="240" width="10.42578125" style="66" customWidth="1"/>
    <col min="241" max="241" width="10.42578125" style="66" bestFit="1" customWidth="1"/>
    <col min="242" max="242" width="7.7109375" style="66" bestFit="1" customWidth="1"/>
    <col min="243" max="243" width="11.5703125" style="66" customWidth="1"/>
    <col min="244" max="244" width="9.140625" style="66"/>
    <col min="245" max="245" width="8.5703125" style="66" customWidth="1"/>
    <col min="246" max="246" width="8" style="66" customWidth="1"/>
    <col min="247" max="481" width="9.140625" style="66"/>
    <col min="482" max="482" width="7.28515625" style="66" bestFit="1" customWidth="1"/>
    <col min="483" max="483" width="6.7109375" style="66" customWidth="1"/>
    <col min="484" max="484" width="7.28515625" style="66" bestFit="1" customWidth="1"/>
    <col min="485" max="485" width="9.42578125" style="66" bestFit="1" customWidth="1"/>
    <col min="486" max="486" width="47.140625" style="66" customWidth="1"/>
    <col min="487" max="487" width="10.42578125" style="66" bestFit="1" customWidth="1"/>
    <col min="488" max="488" width="11.7109375" style="66" customWidth="1"/>
    <col min="489" max="489" width="7.7109375" style="66" bestFit="1" customWidth="1"/>
    <col min="490" max="490" width="10.28515625" style="66" customWidth="1"/>
    <col min="491" max="491" width="10" style="66" customWidth="1"/>
    <col min="492" max="493" width="8.140625" style="66" customWidth="1"/>
    <col min="494" max="495" width="0" style="66" hidden="1" customWidth="1"/>
    <col min="496" max="496" width="10.42578125" style="66" customWidth="1"/>
    <col min="497" max="497" width="10.42578125" style="66" bestFit="1" customWidth="1"/>
    <col min="498" max="498" width="7.7109375" style="66" bestFit="1" customWidth="1"/>
    <col min="499" max="499" width="11.5703125" style="66" customWidth="1"/>
    <col min="500" max="500" width="9.140625" style="66"/>
    <col min="501" max="501" width="8.5703125" style="66" customWidth="1"/>
    <col min="502" max="502" width="8" style="66" customWidth="1"/>
    <col min="503" max="737" width="9.140625" style="66"/>
    <col min="738" max="738" width="7.28515625" style="66" bestFit="1" customWidth="1"/>
    <col min="739" max="739" width="6.7109375" style="66" customWidth="1"/>
    <col min="740" max="740" width="7.28515625" style="66" bestFit="1" customWidth="1"/>
    <col min="741" max="741" width="9.42578125" style="66" bestFit="1" customWidth="1"/>
    <col min="742" max="742" width="47.140625" style="66" customWidth="1"/>
    <col min="743" max="743" width="10.42578125" style="66" bestFit="1" customWidth="1"/>
    <col min="744" max="744" width="11.7109375" style="66" customWidth="1"/>
    <col min="745" max="745" width="7.7109375" style="66" bestFit="1" customWidth="1"/>
    <col min="746" max="746" width="10.28515625" style="66" customWidth="1"/>
    <col min="747" max="747" width="10" style="66" customWidth="1"/>
    <col min="748" max="749" width="8.140625" style="66" customWidth="1"/>
    <col min="750" max="751" width="0" style="66" hidden="1" customWidth="1"/>
    <col min="752" max="752" width="10.42578125" style="66" customWidth="1"/>
    <col min="753" max="753" width="10.42578125" style="66" bestFit="1" customWidth="1"/>
    <col min="754" max="754" width="7.7109375" style="66" bestFit="1" customWidth="1"/>
    <col min="755" max="755" width="11.5703125" style="66" customWidth="1"/>
    <col min="756" max="756" width="9.140625" style="66"/>
    <col min="757" max="757" width="8.5703125" style="66" customWidth="1"/>
    <col min="758" max="758" width="8" style="66" customWidth="1"/>
    <col min="759" max="993" width="9.140625" style="66"/>
    <col min="994" max="994" width="7.28515625" style="66" bestFit="1" customWidth="1"/>
    <col min="995" max="995" width="6.7109375" style="66" customWidth="1"/>
    <col min="996" max="996" width="7.28515625" style="66" bestFit="1" customWidth="1"/>
    <col min="997" max="997" width="9.42578125" style="66" bestFit="1" customWidth="1"/>
    <col min="998" max="998" width="47.140625" style="66" customWidth="1"/>
    <col min="999" max="999" width="10.42578125" style="66" bestFit="1" customWidth="1"/>
    <col min="1000" max="1000" width="11.7109375" style="66" customWidth="1"/>
    <col min="1001" max="1001" width="7.7109375" style="66" bestFit="1" customWidth="1"/>
    <col min="1002" max="1002" width="10.28515625" style="66" customWidth="1"/>
    <col min="1003" max="1003" width="10" style="66" customWidth="1"/>
    <col min="1004" max="1005" width="8.140625" style="66" customWidth="1"/>
    <col min="1006" max="1007" width="0" style="66" hidden="1" customWidth="1"/>
    <col min="1008" max="1008" width="10.42578125" style="66" customWidth="1"/>
    <col min="1009" max="1009" width="10.42578125" style="66" bestFit="1" customWidth="1"/>
    <col min="1010" max="1010" width="7.7109375" style="66" bestFit="1" customWidth="1"/>
    <col min="1011" max="1011" width="11.5703125" style="66" customWidth="1"/>
    <col min="1012" max="1012" width="9.140625" style="66"/>
    <col min="1013" max="1013" width="8.5703125" style="66" customWidth="1"/>
    <col min="1014" max="1014" width="8" style="66" customWidth="1"/>
    <col min="1015" max="1249" width="9.140625" style="66"/>
    <col min="1250" max="1250" width="7.28515625" style="66" bestFit="1" customWidth="1"/>
    <col min="1251" max="1251" width="6.7109375" style="66" customWidth="1"/>
    <col min="1252" max="1252" width="7.28515625" style="66" bestFit="1" customWidth="1"/>
    <col min="1253" max="1253" width="9.42578125" style="66" bestFit="1" customWidth="1"/>
    <col min="1254" max="1254" width="47.140625" style="66" customWidth="1"/>
    <col min="1255" max="1255" width="10.42578125" style="66" bestFit="1" customWidth="1"/>
    <col min="1256" max="1256" width="11.7109375" style="66" customWidth="1"/>
    <col min="1257" max="1257" width="7.7109375" style="66" bestFit="1" customWidth="1"/>
    <col min="1258" max="1258" width="10.28515625" style="66" customWidth="1"/>
    <col min="1259" max="1259" width="10" style="66" customWidth="1"/>
    <col min="1260" max="1261" width="8.140625" style="66" customWidth="1"/>
    <col min="1262" max="1263" width="0" style="66" hidden="1" customWidth="1"/>
    <col min="1264" max="1264" width="10.42578125" style="66" customWidth="1"/>
    <col min="1265" max="1265" width="10.42578125" style="66" bestFit="1" customWidth="1"/>
    <col min="1266" max="1266" width="7.7109375" style="66" bestFit="1" customWidth="1"/>
    <col min="1267" max="1267" width="11.5703125" style="66" customWidth="1"/>
    <col min="1268" max="1268" width="9.140625" style="66"/>
    <col min="1269" max="1269" width="8.5703125" style="66" customWidth="1"/>
    <col min="1270" max="1270" width="8" style="66" customWidth="1"/>
    <col min="1271" max="1505" width="9.140625" style="66"/>
    <col min="1506" max="1506" width="7.28515625" style="66" bestFit="1" customWidth="1"/>
    <col min="1507" max="1507" width="6.7109375" style="66" customWidth="1"/>
    <col min="1508" max="1508" width="7.28515625" style="66" bestFit="1" customWidth="1"/>
    <col min="1509" max="1509" width="9.42578125" style="66" bestFit="1" customWidth="1"/>
    <col min="1510" max="1510" width="47.140625" style="66" customWidth="1"/>
    <col min="1511" max="1511" width="10.42578125" style="66" bestFit="1" customWidth="1"/>
    <col min="1512" max="1512" width="11.7109375" style="66" customWidth="1"/>
    <col min="1513" max="1513" width="7.7109375" style="66" bestFit="1" customWidth="1"/>
    <col min="1514" max="1514" width="10.28515625" style="66" customWidth="1"/>
    <col min="1515" max="1515" width="10" style="66" customWidth="1"/>
    <col min="1516" max="1517" width="8.140625" style="66" customWidth="1"/>
    <col min="1518" max="1519" width="0" style="66" hidden="1" customWidth="1"/>
    <col min="1520" max="1520" width="10.42578125" style="66" customWidth="1"/>
    <col min="1521" max="1521" width="10.42578125" style="66" bestFit="1" customWidth="1"/>
    <col min="1522" max="1522" width="7.7109375" style="66" bestFit="1" customWidth="1"/>
    <col min="1523" max="1523" width="11.5703125" style="66" customWidth="1"/>
    <col min="1524" max="1524" width="9.140625" style="66"/>
    <col min="1525" max="1525" width="8.5703125" style="66" customWidth="1"/>
    <col min="1526" max="1526" width="8" style="66" customWidth="1"/>
    <col min="1527" max="1761" width="9.140625" style="66"/>
    <col min="1762" max="1762" width="7.28515625" style="66" bestFit="1" customWidth="1"/>
    <col min="1763" max="1763" width="6.7109375" style="66" customWidth="1"/>
    <col min="1764" max="1764" width="7.28515625" style="66" bestFit="1" customWidth="1"/>
    <col min="1765" max="1765" width="9.42578125" style="66" bestFit="1" customWidth="1"/>
    <col min="1766" max="1766" width="47.140625" style="66" customWidth="1"/>
    <col min="1767" max="1767" width="10.42578125" style="66" bestFit="1" customWidth="1"/>
    <col min="1768" max="1768" width="11.7109375" style="66" customWidth="1"/>
    <col min="1769" max="1769" width="7.7109375" style="66" bestFit="1" customWidth="1"/>
    <col min="1770" max="1770" width="10.28515625" style="66" customWidth="1"/>
    <col min="1771" max="1771" width="10" style="66" customWidth="1"/>
    <col min="1772" max="1773" width="8.140625" style="66" customWidth="1"/>
    <col min="1774" max="1775" width="0" style="66" hidden="1" customWidth="1"/>
    <col min="1776" max="1776" width="10.42578125" style="66" customWidth="1"/>
    <col min="1777" max="1777" width="10.42578125" style="66" bestFit="1" customWidth="1"/>
    <col min="1778" max="1778" width="7.7109375" style="66" bestFit="1" customWidth="1"/>
    <col min="1779" max="1779" width="11.5703125" style="66" customWidth="1"/>
    <col min="1780" max="1780" width="9.140625" style="66"/>
    <col min="1781" max="1781" width="8.5703125" style="66" customWidth="1"/>
    <col min="1782" max="1782" width="8" style="66" customWidth="1"/>
    <col min="1783" max="2017" width="9.140625" style="66"/>
    <col min="2018" max="2018" width="7.28515625" style="66" bestFit="1" customWidth="1"/>
    <col min="2019" max="2019" width="6.7109375" style="66" customWidth="1"/>
    <col min="2020" max="2020" width="7.28515625" style="66" bestFit="1" customWidth="1"/>
    <col min="2021" max="2021" width="9.42578125" style="66" bestFit="1" customWidth="1"/>
    <col min="2022" max="2022" width="47.140625" style="66" customWidth="1"/>
    <col min="2023" max="2023" width="10.42578125" style="66" bestFit="1" customWidth="1"/>
    <col min="2024" max="2024" width="11.7109375" style="66" customWidth="1"/>
    <col min="2025" max="2025" width="7.7109375" style="66" bestFit="1" customWidth="1"/>
    <col min="2026" max="2026" width="10.28515625" style="66" customWidth="1"/>
    <col min="2027" max="2027" width="10" style="66" customWidth="1"/>
    <col min="2028" max="2029" width="8.140625" style="66" customWidth="1"/>
    <col min="2030" max="2031" width="0" style="66" hidden="1" customWidth="1"/>
    <col min="2032" max="2032" width="10.42578125" style="66" customWidth="1"/>
    <col min="2033" max="2033" width="10.42578125" style="66" bestFit="1" customWidth="1"/>
    <col min="2034" max="2034" width="7.7109375" style="66" bestFit="1" customWidth="1"/>
    <col min="2035" max="2035" width="11.5703125" style="66" customWidth="1"/>
    <col min="2036" max="2036" width="9.140625" style="66"/>
    <col min="2037" max="2037" width="8.5703125" style="66" customWidth="1"/>
    <col min="2038" max="2038" width="8" style="66" customWidth="1"/>
    <col min="2039" max="2273" width="9.140625" style="66"/>
    <col min="2274" max="2274" width="7.28515625" style="66" bestFit="1" customWidth="1"/>
    <col min="2275" max="2275" width="6.7109375" style="66" customWidth="1"/>
    <col min="2276" max="2276" width="7.28515625" style="66" bestFit="1" customWidth="1"/>
    <col min="2277" max="2277" width="9.42578125" style="66" bestFit="1" customWidth="1"/>
    <col min="2278" max="2278" width="47.140625" style="66" customWidth="1"/>
    <col min="2279" max="2279" width="10.42578125" style="66" bestFit="1" customWidth="1"/>
    <col min="2280" max="2280" width="11.7109375" style="66" customWidth="1"/>
    <col min="2281" max="2281" width="7.7109375" style="66" bestFit="1" customWidth="1"/>
    <col min="2282" max="2282" width="10.28515625" style="66" customWidth="1"/>
    <col min="2283" max="2283" width="10" style="66" customWidth="1"/>
    <col min="2284" max="2285" width="8.140625" style="66" customWidth="1"/>
    <col min="2286" max="2287" width="0" style="66" hidden="1" customWidth="1"/>
    <col min="2288" max="2288" width="10.42578125" style="66" customWidth="1"/>
    <col min="2289" max="2289" width="10.42578125" style="66" bestFit="1" customWidth="1"/>
    <col min="2290" max="2290" width="7.7109375" style="66" bestFit="1" customWidth="1"/>
    <col min="2291" max="2291" width="11.5703125" style="66" customWidth="1"/>
    <col min="2292" max="2292" width="9.140625" style="66"/>
    <col min="2293" max="2293" width="8.5703125" style="66" customWidth="1"/>
    <col min="2294" max="2294" width="8" style="66" customWidth="1"/>
    <col min="2295" max="2529" width="9.140625" style="66"/>
    <col min="2530" max="2530" width="7.28515625" style="66" bestFit="1" customWidth="1"/>
    <col min="2531" max="2531" width="6.7109375" style="66" customWidth="1"/>
    <col min="2532" max="2532" width="7.28515625" style="66" bestFit="1" customWidth="1"/>
    <col min="2533" max="2533" width="9.42578125" style="66" bestFit="1" customWidth="1"/>
    <col min="2534" max="2534" width="47.140625" style="66" customWidth="1"/>
    <col min="2535" max="2535" width="10.42578125" style="66" bestFit="1" customWidth="1"/>
    <col min="2536" max="2536" width="11.7109375" style="66" customWidth="1"/>
    <col min="2537" max="2537" width="7.7109375" style="66" bestFit="1" customWidth="1"/>
    <col min="2538" max="2538" width="10.28515625" style="66" customWidth="1"/>
    <col min="2539" max="2539" width="10" style="66" customWidth="1"/>
    <col min="2540" max="2541" width="8.140625" style="66" customWidth="1"/>
    <col min="2542" max="2543" width="0" style="66" hidden="1" customWidth="1"/>
    <col min="2544" max="2544" width="10.42578125" style="66" customWidth="1"/>
    <col min="2545" max="2545" width="10.42578125" style="66" bestFit="1" customWidth="1"/>
    <col min="2546" max="2546" width="7.7109375" style="66" bestFit="1" customWidth="1"/>
    <col min="2547" max="2547" width="11.5703125" style="66" customWidth="1"/>
    <col min="2548" max="2548" width="9.140625" style="66"/>
    <col min="2549" max="2549" width="8.5703125" style="66" customWidth="1"/>
    <col min="2550" max="2550" width="8" style="66" customWidth="1"/>
    <col min="2551" max="2785" width="9.140625" style="66"/>
    <col min="2786" max="2786" width="7.28515625" style="66" bestFit="1" customWidth="1"/>
    <col min="2787" max="2787" width="6.7109375" style="66" customWidth="1"/>
    <col min="2788" max="2788" width="7.28515625" style="66" bestFit="1" customWidth="1"/>
    <col min="2789" max="2789" width="9.42578125" style="66" bestFit="1" customWidth="1"/>
    <col min="2790" max="2790" width="47.140625" style="66" customWidth="1"/>
    <col min="2791" max="2791" width="10.42578125" style="66" bestFit="1" customWidth="1"/>
    <col min="2792" max="2792" width="11.7109375" style="66" customWidth="1"/>
    <col min="2793" max="2793" width="7.7109375" style="66" bestFit="1" customWidth="1"/>
    <col min="2794" max="2794" width="10.28515625" style="66" customWidth="1"/>
    <col min="2795" max="2795" width="10" style="66" customWidth="1"/>
    <col min="2796" max="2797" width="8.140625" style="66" customWidth="1"/>
    <col min="2798" max="2799" width="0" style="66" hidden="1" customWidth="1"/>
    <col min="2800" max="2800" width="10.42578125" style="66" customWidth="1"/>
    <col min="2801" max="2801" width="10.42578125" style="66" bestFit="1" customWidth="1"/>
    <col min="2802" max="2802" width="7.7109375" style="66" bestFit="1" customWidth="1"/>
    <col min="2803" max="2803" width="11.5703125" style="66" customWidth="1"/>
    <col min="2804" max="2804" width="9.140625" style="66"/>
    <col min="2805" max="2805" width="8.5703125" style="66" customWidth="1"/>
    <col min="2806" max="2806" width="8" style="66" customWidth="1"/>
    <col min="2807" max="3041" width="9.140625" style="66"/>
    <col min="3042" max="3042" width="7.28515625" style="66" bestFit="1" customWidth="1"/>
    <col min="3043" max="3043" width="6.7109375" style="66" customWidth="1"/>
    <col min="3044" max="3044" width="7.28515625" style="66" bestFit="1" customWidth="1"/>
    <col min="3045" max="3045" width="9.42578125" style="66" bestFit="1" customWidth="1"/>
    <col min="3046" max="3046" width="47.140625" style="66" customWidth="1"/>
    <col min="3047" max="3047" width="10.42578125" style="66" bestFit="1" customWidth="1"/>
    <col min="3048" max="3048" width="11.7109375" style="66" customWidth="1"/>
    <col min="3049" max="3049" width="7.7109375" style="66" bestFit="1" customWidth="1"/>
    <col min="3050" max="3050" width="10.28515625" style="66" customWidth="1"/>
    <col min="3051" max="3051" width="10" style="66" customWidth="1"/>
    <col min="3052" max="3053" width="8.140625" style="66" customWidth="1"/>
    <col min="3054" max="3055" width="0" style="66" hidden="1" customWidth="1"/>
    <col min="3056" max="3056" width="10.42578125" style="66" customWidth="1"/>
    <col min="3057" max="3057" width="10.42578125" style="66" bestFit="1" customWidth="1"/>
    <col min="3058" max="3058" width="7.7109375" style="66" bestFit="1" customWidth="1"/>
    <col min="3059" max="3059" width="11.5703125" style="66" customWidth="1"/>
    <col min="3060" max="3060" width="9.140625" style="66"/>
    <col min="3061" max="3061" width="8.5703125" style="66" customWidth="1"/>
    <col min="3062" max="3062" width="8" style="66" customWidth="1"/>
    <col min="3063" max="3297" width="9.140625" style="66"/>
    <col min="3298" max="3298" width="7.28515625" style="66" bestFit="1" customWidth="1"/>
    <col min="3299" max="3299" width="6.7109375" style="66" customWidth="1"/>
    <col min="3300" max="3300" width="7.28515625" style="66" bestFit="1" customWidth="1"/>
    <col min="3301" max="3301" width="9.42578125" style="66" bestFit="1" customWidth="1"/>
    <col min="3302" max="3302" width="47.140625" style="66" customWidth="1"/>
    <col min="3303" max="3303" width="10.42578125" style="66" bestFit="1" customWidth="1"/>
    <col min="3304" max="3304" width="11.7109375" style="66" customWidth="1"/>
    <col min="3305" max="3305" width="7.7109375" style="66" bestFit="1" customWidth="1"/>
    <col min="3306" max="3306" width="10.28515625" style="66" customWidth="1"/>
    <col min="3307" max="3307" width="10" style="66" customWidth="1"/>
    <col min="3308" max="3309" width="8.140625" style="66" customWidth="1"/>
    <col min="3310" max="3311" width="0" style="66" hidden="1" customWidth="1"/>
    <col min="3312" max="3312" width="10.42578125" style="66" customWidth="1"/>
    <col min="3313" max="3313" width="10.42578125" style="66" bestFit="1" customWidth="1"/>
    <col min="3314" max="3314" width="7.7109375" style="66" bestFit="1" customWidth="1"/>
    <col min="3315" max="3315" width="11.5703125" style="66" customWidth="1"/>
    <col min="3316" max="3316" width="9.140625" style="66"/>
    <col min="3317" max="3317" width="8.5703125" style="66" customWidth="1"/>
    <col min="3318" max="3318" width="8" style="66" customWidth="1"/>
    <col min="3319" max="3553" width="9.140625" style="66"/>
    <col min="3554" max="3554" width="7.28515625" style="66" bestFit="1" customWidth="1"/>
    <col min="3555" max="3555" width="6.7109375" style="66" customWidth="1"/>
    <col min="3556" max="3556" width="7.28515625" style="66" bestFit="1" customWidth="1"/>
    <col min="3557" max="3557" width="9.42578125" style="66" bestFit="1" customWidth="1"/>
    <col min="3558" max="3558" width="47.140625" style="66" customWidth="1"/>
    <col min="3559" max="3559" width="10.42578125" style="66" bestFit="1" customWidth="1"/>
    <col min="3560" max="3560" width="11.7109375" style="66" customWidth="1"/>
    <col min="3561" max="3561" width="7.7109375" style="66" bestFit="1" customWidth="1"/>
    <col min="3562" max="3562" width="10.28515625" style="66" customWidth="1"/>
    <col min="3563" max="3563" width="10" style="66" customWidth="1"/>
    <col min="3564" max="3565" width="8.140625" style="66" customWidth="1"/>
    <col min="3566" max="3567" width="0" style="66" hidden="1" customWidth="1"/>
    <col min="3568" max="3568" width="10.42578125" style="66" customWidth="1"/>
    <col min="3569" max="3569" width="10.42578125" style="66" bestFit="1" customWidth="1"/>
    <col min="3570" max="3570" width="7.7109375" style="66" bestFit="1" customWidth="1"/>
    <col min="3571" max="3571" width="11.5703125" style="66" customWidth="1"/>
    <col min="3572" max="3572" width="9.140625" style="66"/>
    <col min="3573" max="3573" width="8.5703125" style="66" customWidth="1"/>
    <col min="3574" max="3574" width="8" style="66" customWidth="1"/>
    <col min="3575" max="3809" width="9.140625" style="66"/>
    <col min="3810" max="3810" width="7.28515625" style="66" bestFit="1" customWidth="1"/>
    <col min="3811" max="3811" width="6.7109375" style="66" customWidth="1"/>
    <col min="3812" max="3812" width="7.28515625" style="66" bestFit="1" customWidth="1"/>
    <col min="3813" max="3813" width="9.42578125" style="66" bestFit="1" customWidth="1"/>
    <col min="3814" max="3814" width="47.140625" style="66" customWidth="1"/>
    <col min="3815" max="3815" width="10.42578125" style="66" bestFit="1" customWidth="1"/>
    <col min="3816" max="3816" width="11.7109375" style="66" customWidth="1"/>
    <col min="3817" max="3817" width="7.7109375" style="66" bestFit="1" customWidth="1"/>
    <col min="3818" max="3818" width="10.28515625" style="66" customWidth="1"/>
    <col min="3819" max="3819" width="10" style="66" customWidth="1"/>
    <col min="3820" max="3821" width="8.140625" style="66" customWidth="1"/>
    <col min="3822" max="3823" width="0" style="66" hidden="1" customWidth="1"/>
    <col min="3824" max="3824" width="10.42578125" style="66" customWidth="1"/>
    <col min="3825" max="3825" width="10.42578125" style="66" bestFit="1" customWidth="1"/>
    <col min="3826" max="3826" width="7.7109375" style="66" bestFit="1" customWidth="1"/>
    <col min="3827" max="3827" width="11.5703125" style="66" customWidth="1"/>
    <col min="3828" max="3828" width="9.140625" style="66"/>
    <col min="3829" max="3829" width="8.5703125" style="66" customWidth="1"/>
    <col min="3830" max="3830" width="8" style="66" customWidth="1"/>
    <col min="3831" max="4065" width="9.140625" style="66"/>
    <col min="4066" max="4066" width="7.28515625" style="66" bestFit="1" customWidth="1"/>
    <col min="4067" max="4067" width="6.7109375" style="66" customWidth="1"/>
    <col min="4068" max="4068" width="7.28515625" style="66" bestFit="1" customWidth="1"/>
    <col min="4069" max="4069" width="9.42578125" style="66" bestFit="1" customWidth="1"/>
    <col min="4070" max="4070" width="47.140625" style="66" customWidth="1"/>
    <col min="4071" max="4071" width="10.42578125" style="66" bestFit="1" customWidth="1"/>
    <col min="4072" max="4072" width="11.7109375" style="66" customWidth="1"/>
    <col min="4073" max="4073" width="7.7109375" style="66" bestFit="1" customWidth="1"/>
    <col min="4074" max="4074" width="10.28515625" style="66" customWidth="1"/>
    <col min="4075" max="4075" width="10" style="66" customWidth="1"/>
    <col min="4076" max="4077" width="8.140625" style="66" customWidth="1"/>
    <col min="4078" max="4079" width="0" style="66" hidden="1" customWidth="1"/>
    <col min="4080" max="4080" width="10.42578125" style="66" customWidth="1"/>
    <col min="4081" max="4081" width="10.42578125" style="66" bestFit="1" customWidth="1"/>
    <col min="4082" max="4082" width="7.7109375" style="66" bestFit="1" customWidth="1"/>
    <col min="4083" max="4083" width="11.5703125" style="66" customWidth="1"/>
    <col min="4084" max="4084" width="9.140625" style="66"/>
    <col min="4085" max="4085" width="8.5703125" style="66" customWidth="1"/>
    <col min="4086" max="4086" width="8" style="66" customWidth="1"/>
    <col min="4087" max="4321" width="9.140625" style="66"/>
    <col min="4322" max="4322" width="7.28515625" style="66" bestFit="1" customWidth="1"/>
    <col min="4323" max="4323" width="6.7109375" style="66" customWidth="1"/>
    <col min="4324" max="4324" width="7.28515625" style="66" bestFit="1" customWidth="1"/>
    <col min="4325" max="4325" width="9.42578125" style="66" bestFit="1" customWidth="1"/>
    <col min="4326" max="4326" width="47.140625" style="66" customWidth="1"/>
    <col min="4327" max="4327" width="10.42578125" style="66" bestFit="1" customWidth="1"/>
    <col min="4328" max="4328" width="11.7109375" style="66" customWidth="1"/>
    <col min="4329" max="4329" width="7.7109375" style="66" bestFit="1" customWidth="1"/>
    <col min="4330" max="4330" width="10.28515625" style="66" customWidth="1"/>
    <col min="4331" max="4331" width="10" style="66" customWidth="1"/>
    <col min="4332" max="4333" width="8.140625" style="66" customWidth="1"/>
    <col min="4334" max="4335" width="0" style="66" hidden="1" customWidth="1"/>
    <col min="4336" max="4336" width="10.42578125" style="66" customWidth="1"/>
    <col min="4337" max="4337" width="10.42578125" style="66" bestFit="1" customWidth="1"/>
    <col min="4338" max="4338" width="7.7109375" style="66" bestFit="1" customWidth="1"/>
    <col min="4339" max="4339" width="11.5703125" style="66" customWidth="1"/>
    <col min="4340" max="4340" width="9.140625" style="66"/>
    <col min="4341" max="4341" width="8.5703125" style="66" customWidth="1"/>
    <col min="4342" max="4342" width="8" style="66" customWidth="1"/>
    <col min="4343" max="4577" width="9.140625" style="66"/>
    <col min="4578" max="4578" width="7.28515625" style="66" bestFit="1" customWidth="1"/>
    <col min="4579" max="4579" width="6.7109375" style="66" customWidth="1"/>
    <col min="4580" max="4580" width="7.28515625" style="66" bestFit="1" customWidth="1"/>
    <col min="4581" max="4581" width="9.42578125" style="66" bestFit="1" customWidth="1"/>
    <col min="4582" max="4582" width="47.140625" style="66" customWidth="1"/>
    <col min="4583" max="4583" width="10.42578125" style="66" bestFit="1" customWidth="1"/>
    <col min="4584" max="4584" width="11.7109375" style="66" customWidth="1"/>
    <col min="4585" max="4585" width="7.7109375" style="66" bestFit="1" customWidth="1"/>
    <col min="4586" max="4586" width="10.28515625" style="66" customWidth="1"/>
    <col min="4587" max="4587" width="10" style="66" customWidth="1"/>
    <col min="4588" max="4589" width="8.140625" style="66" customWidth="1"/>
    <col min="4590" max="4591" width="0" style="66" hidden="1" customWidth="1"/>
    <col min="4592" max="4592" width="10.42578125" style="66" customWidth="1"/>
    <col min="4593" max="4593" width="10.42578125" style="66" bestFit="1" customWidth="1"/>
    <col min="4594" max="4594" width="7.7109375" style="66" bestFit="1" customWidth="1"/>
    <col min="4595" max="4595" width="11.5703125" style="66" customWidth="1"/>
    <col min="4596" max="4596" width="9.140625" style="66"/>
    <col min="4597" max="4597" width="8.5703125" style="66" customWidth="1"/>
    <col min="4598" max="4598" width="8" style="66" customWidth="1"/>
    <col min="4599" max="4833" width="9.140625" style="66"/>
    <col min="4834" max="4834" width="7.28515625" style="66" bestFit="1" customWidth="1"/>
    <col min="4835" max="4835" width="6.7109375" style="66" customWidth="1"/>
    <col min="4836" max="4836" width="7.28515625" style="66" bestFit="1" customWidth="1"/>
    <col min="4837" max="4837" width="9.42578125" style="66" bestFit="1" customWidth="1"/>
    <col min="4838" max="4838" width="47.140625" style="66" customWidth="1"/>
    <col min="4839" max="4839" width="10.42578125" style="66" bestFit="1" customWidth="1"/>
    <col min="4840" max="4840" width="11.7109375" style="66" customWidth="1"/>
    <col min="4841" max="4841" width="7.7109375" style="66" bestFit="1" customWidth="1"/>
    <col min="4842" max="4842" width="10.28515625" style="66" customWidth="1"/>
    <col min="4843" max="4843" width="10" style="66" customWidth="1"/>
    <col min="4844" max="4845" width="8.140625" style="66" customWidth="1"/>
    <col min="4846" max="4847" width="0" style="66" hidden="1" customWidth="1"/>
    <col min="4848" max="4848" width="10.42578125" style="66" customWidth="1"/>
    <col min="4849" max="4849" width="10.42578125" style="66" bestFit="1" customWidth="1"/>
    <col min="4850" max="4850" width="7.7109375" style="66" bestFit="1" customWidth="1"/>
    <col min="4851" max="4851" width="11.5703125" style="66" customWidth="1"/>
    <col min="4852" max="4852" width="9.140625" style="66"/>
    <col min="4853" max="4853" width="8.5703125" style="66" customWidth="1"/>
    <col min="4854" max="4854" width="8" style="66" customWidth="1"/>
    <col min="4855" max="5089" width="9.140625" style="66"/>
    <col min="5090" max="5090" width="7.28515625" style="66" bestFit="1" customWidth="1"/>
    <col min="5091" max="5091" width="6.7109375" style="66" customWidth="1"/>
    <col min="5092" max="5092" width="7.28515625" style="66" bestFit="1" customWidth="1"/>
    <col min="5093" max="5093" width="9.42578125" style="66" bestFit="1" customWidth="1"/>
    <col min="5094" max="5094" width="47.140625" style="66" customWidth="1"/>
    <col min="5095" max="5095" width="10.42578125" style="66" bestFit="1" customWidth="1"/>
    <col min="5096" max="5096" width="11.7109375" style="66" customWidth="1"/>
    <col min="5097" max="5097" width="7.7109375" style="66" bestFit="1" customWidth="1"/>
    <col min="5098" max="5098" width="10.28515625" style="66" customWidth="1"/>
    <col min="5099" max="5099" width="10" style="66" customWidth="1"/>
    <col min="5100" max="5101" width="8.140625" style="66" customWidth="1"/>
    <col min="5102" max="5103" width="0" style="66" hidden="1" customWidth="1"/>
    <col min="5104" max="5104" width="10.42578125" style="66" customWidth="1"/>
    <col min="5105" max="5105" width="10.42578125" style="66" bestFit="1" customWidth="1"/>
    <col min="5106" max="5106" width="7.7109375" style="66" bestFit="1" customWidth="1"/>
    <col min="5107" max="5107" width="11.5703125" style="66" customWidth="1"/>
    <col min="5108" max="5108" width="9.140625" style="66"/>
    <col min="5109" max="5109" width="8.5703125" style="66" customWidth="1"/>
    <col min="5110" max="5110" width="8" style="66" customWidth="1"/>
    <col min="5111" max="5345" width="9.140625" style="66"/>
    <col min="5346" max="5346" width="7.28515625" style="66" bestFit="1" customWidth="1"/>
    <col min="5347" max="5347" width="6.7109375" style="66" customWidth="1"/>
    <col min="5348" max="5348" width="7.28515625" style="66" bestFit="1" customWidth="1"/>
    <col min="5349" max="5349" width="9.42578125" style="66" bestFit="1" customWidth="1"/>
    <col min="5350" max="5350" width="47.140625" style="66" customWidth="1"/>
    <col min="5351" max="5351" width="10.42578125" style="66" bestFit="1" customWidth="1"/>
    <col min="5352" max="5352" width="11.7109375" style="66" customWidth="1"/>
    <col min="5353" max="5353" width="7.7109375" style="66" bestFit="1" customWidth="1"/>
    <col min="5354" max="5354" width="10.28515625" style="66" customWidth="1"/>
    <col min="5355" max="5355" width="10" style="66" customWidth="1"/>
    <col min="5356" max="5357" width="8.140625" style="66" customWidth="1"/>
    <col min="5358" max="5359" width="0" style="66" hidden="1" customWidth="1"/>
    <col min="5360" max="5360" width="10.42578125" style="66" customWidth="1"/>
    <col min="5361" max="5361" width="10.42578125" style="66" bestFit="1" customWidth="1"/>
    <col min="5362" max="5362" width="7.7109375" style="66" bestFit="1" customWidth="1"/>
    <col min="5363" max="5363" width="11.5703125" style="66" customWidth="1"/>
    <col min="5364" max="5364" width="9.140625" style="66"/>
    <col min="5365" max="5365" width="8.5703125" style="66" customWidth="1"/>
    <col min="5366" max="5366" width="8" style="66" customWidth="1"/>
    <col min="5367" max="5601" width="9.140625" style="66"/>
    <col min="5602" max="5602" width="7.28515625" style="66" bestFit="1" customWidth="1"/>
    <col min="5603" max="5603" width="6.7109375" style="66" customWidth="1"/>
    <col min="5604" max="5604" width="7.28515625" style="66" bestFit="1" customWidth="1"/>
    <col min="5605" max="5605" width="9.42578125" style="66" bestFit="1" customWidth="1"/>
    <col min="5606" max="5606" width="47.140625" style="66" customWidth="1"/>
    <col min="5607" max="5607" width="10.42578125" style="66" bestFit="1" customWidth="1"/>
    <col min="5608" max="5608" width="11.7109375" style="66" customWidth="1"/>
    <col min="5609" max="5609" width="7.7109375" style="66" bestFit="1" customWidth="1"/>
    <col min="5610" max="5610" width="10.28515625" style="66" customWidth="1"/>
    <col min="5611" max="5611" width="10" style="66" customWidth="1"/>
    <col min="5612" max="5613" width="8.140625" style="66" customWidth="1"/>
    <col min="5614" max="5615" width="0" style="66" hidden="1" customWidth="1"/>
    <col min="5616" max="5616" width="10.42578125" style="66" customWidth="1"/>
    <col min="5617" max="5617" width="10.42578125" style="66" bestFit="1" customWidth="1"/>
    <col min="5618" max="5618" width="7.7109375" style="66" bestFit="1" customWidth="1"/>
    <col min="5619" max="5619" width="11.5703125" style="66" customWidth="1"/>
    <col min="5620" max="5620" width="9.140625" style="66"/>
    <col min="5621" max="5621" width="8.5703125" style="66" customWidth="1"/>
    <col min="5622" max="5622" width="8" style="66" customWidth="1"/>
    <col min="5623" max="5857" width="9.140625" style="66"/>
    <col min="5858" max="5858" width="7.28515625" style="66" bestFit="1" customWidth="1"/>
    <col min="5859" max="5859" width="6.7109375" style="66" customWidth="1"/>
    <col min="5860" max="5860" width="7.28515625" style="66" bestFit="1" customWidth="1"/>
    <col min="5861" max="5861" width="9.42578125" style="66" bestFit="1" customWidth="1"/>
    <col min="5862" max="5862" width="47.140625" style="66" customWidth="1"/>
    <col min="5863" max="5863" width="10.42578125" style="66" bestFit="1" customWidth="1"/>
    <col min="5864" max="5864" width="11.7109375" style="66" customWidth="1"/>
    <col min="5865" max="5865" width="7.7109375" style="66" bestFit="1" customWidth="1"/>
    <col min="5866" max="5866" width="10.28515625" style="66" customWidth="1"/>
    <col min="5867" max="5867" width="10" style="66" customWidth="1"/>
    <col min="5868" max="5869" width="8.140625" style="66" customWidth="1"/>
    <col min="5870" max="5871" width="0" style="66" hidden="1" customWidth="1"/>
    <col min="5872" max="5872" width="10.42578125" style="66" customWidth="1"/>
    <col min="5873" max="5873" width="10.42578125" style="66" bestFit="1" customWidth="1"/>
    <col min="5874" max="5874" width="7.7109375" style="66" bestFit="1" customWidth="1"/>
    <col min="5875" max="5875" width="11.5703125" style="66" customWidth="1"/>
    <col min="5876" max="5876" width="9.140625" style="66"/>
    <col min="5877" max="5877" width="8.5703125" style="66" customWidth="1"/>
    <col min="5878" max="5878" width="8" style="66" customWidth="1"/>
    <col min="5879" max="6113" width="9.140625" style="66"/>
    <col min="6114" max="6114" width="7.28515625" style="66" bestFit="1" customWidth="1"/>
    <col min="6115" max="6115" width="6.7109375" style="66" customWidth="1"/>
    <col min="6116" max="6116" width="7.28515625" style="66" bestFit="1" customWidth="1"/>
    <col min="6117" max="6117" width="9.42578125" style="66" bestFit="1" customWidth="1"/>
    <col min="6118" max="6118" width="47.140625" style="66" customWidth="1"/>
    <col min="6119" max="6119" width="10.42578125" style="66" bestFit="1" customWidth="1"/>
    <col min="6120" max="6120" width="11.7109375" style="66" customWidth="1"/>
    <col min="6121" max="6121" width="7.7109375" style="66" bestFit="1" customWidth="1"/>
    <col min="6122" max="6122" width="10.28515625" style="66" customWidth="1"/>
    <col min="6123" max="6123" width="10" style="66" customWidth="1"/>
    <col min="6124" max="6125" width="8.140625" style="66" customWidth="1"/>
    <col min="6126" max="6127" width="0" style="66" hidden="1" customWidth="1"/>
    <col min="6128" max="6128" width="10.42578125" style="66" customWidth="1"/>
    <col min="6129" max="6129" width="10.42578125" style="66" bestFit="1" customWidth="1"/>
    <col min="6130" max="6130" width="7.7109375" style="66" bestFit="1" customWidth="1"/>
    <col min="6131" max="6131" width="11.5703125" style="66" customWidth="1"/>
    <col min="6132" max="6132" width="9.140625" style="66"/>
    <col min="6133" max="6133" width="8.5703125" style="66" customWidth="1"/>
    <col min="6134" max="6134" width="8" style="66" customWidth="1"/>
    <col min="6135" max="6369" width="9.140625" style="66"/>
    <col min="6370" max="6370" width="7.28515625" style="66" bestFit="1" customWidth="1"/>
    <col min="6371" max="6371" width="6.7109375" style="66" customWidth="1"/>
    <col min="6372" max="6372" width="7.28515625" style="66" bestFit="1" customWidth="1"/>
    <col min="6373" max="6373" width="9.42578125" style="66" bestFit="1" customWidth="1"/>
    <col min="6374" max="6374" width="47.140625" style="66" customWidth="1"/>
    <col min="6375" max="6375" width="10.42578125" style="66" bestFit="1" customWidth="1"/>
    <col min="6376" max="6376" width="11.7109375" style="66" customWidth="1"/>
    <col min="6377" max="6377" width="7.7109375" style="66" bestFit="1" customWidth="1"/>
    <col min="6378" max="6378" width="10.28515625" style="66" customWidth="1"/>
    <col min="6379" max="6379" width="10" style="66" customWidth="1"/>
    <col min="6380" max="6381" width="8.140625" style="66" customWidth="1"/>
    <col min="6382" max="6383" width="0" style="66" hidden="1" customWidth="1"/>
    <col min="6384" max="6384" width="10.42578125" style="66" customWidth="1"/>
    <col min="6385" max="6385" width="10.42578125" style="66" bestFit="1" customWidth="1"/>
    <col min="6386" max="6386" width="7.7109375" style="66" bestFit="1" customWidth="1"/>
    <col min="6387" max="6387" width="11.5703125" style="66" customWidth="1"/>
    <col min="6388" max="6388" width="9.140625" style="66"/>
    <col min="6389" max="6389" width="8.5703125" style="66" customWidth="1"/>
    <col min="6390" max="6390" width="8" style="66" customWidth="1"/>
    <col min="6391" max="6625" width="9.140625" style="66"/>
    <col min="6626" max="6626" width="7.28515625" style="66" bestFit="1" customWidth="1"/>
    <col min="6627" max="6627" width="6.7109375" style="66" customWidth="1"/>
    <col min="6628" max="6628" width="7.28515625" style="66" bestFit="1" customWidth="1"/>
    <col min="6629" max="6629" width="9.42578125" style="66" bestFit="1" customWidth="1"/>
    <col min="6630" max="6630" width="47.140625" style="66" customWidth="1"/>
    <col min="6631" max="6631" width="10.42578125" style="66" bestFit="1" customWidth="1"/>
    <col min="6632" max="6632" width="11.7109375" style="66" customWidth="1"/>
    <col min="6633" max="6633" width="7.7109375" style="66" bestFit="1" customWidth="1"/>
    <col min="6634" max="6634" width="10.28515625" style="66" customWidth="1"/>
    <col min="6635" max="6635" width="10" style="66" customWidth="1"/>
    <col min="6636" max="6637" width="8.140625" style="66" customWidth="1"/>
    <col min="6638" max="6639" width="0" style="66" hidden="1" customWidth="1"/>
    <col min="6640" max="6640" width="10.42578125" style="66" customWidth="1"/>
    <col min="6641" max="6641" width="10.42578125" style="66" bestFit="1" customWidth="1"/>
    <col min="6642" max="6642" width="7.7109375" style="66" bestFit="1" customWidth="1"/>
    <col min="6643" max="6643" width="11.5703125" style="66" customWidth="1"/>
    <col min="6644" max="6644" width="9.140625" style="66"/>
    <col min="6645" max="6645" width="8.5703125" style="66" customWidth="1"/>
    <col min="6646" max="6646" width="8" style="66" customWidth="1"/>
    <col min="6647" max="6881" width="9.140625" style="66"/>
    <col min="6882" max="6882" width="7.28515625" style="66" bestFit="1" customWidth="1"/>
    <col min="6883" max="6883" width="6.7109375" style="66" customWidth="1"/>
    <col min="6884" max="6884" width="7.28515625" style="66" bestFit="1" customWidth="1"/>
    <col min="6885" max="6885" width="9.42578125" style="66" bestFit="1" customWidth="1"/>
    <col min="6886" max="6886" width="47.140625" style="66" customWidth="1"/>
    <col min="6887" max="6887" width="10.42578125" style="66" bestFit="1" customWidth="1"/>
    <col min="6888" max="6888" width="11.7109375" style="66" customWidth="1"/>
    <col min="6889" max="6889" width="7.7109375" style="66" bestFit="1" customWidth="1"/>
    <col min="6890" max="6890" width="10.28515625" style="66" customWidth="1"/>
    <col min="6891" max="6891" width="10" style="66" customWidth="1"/>
    <col min="6892" max="6893" width="8.140625" style="66" customWidth="1"/>
    <col min="6894" max="6895" width="0" style="66" hidden="1" customWidth="1"/>
    <col min="6896" max="6896" width="10.42578125" style="66" customWidth="1"/>
    <col min="6897" max="6897" width="10.42578125" style="66" bestFit="1" customWidth="1"/>
    <col min="6898" max="6898" width="7.7109375" style="66" bestFit="1" customWidth="1"/>
    <col min="6899" max="6899" width="11.5703125" style="66" customWidth="1"/>
    <col min="6900" max="6900" width="9.140625" style="66"/>
    <col min="6901" max="6901" width="8.5703125" style="66" customWidth="1"/>
    <col min="6902" max="6902" width="8" style="66" customWidth="1"/>
    <col min="6903" max="7137" width="9.140625" style="66"/>
    <col min="7138" max="7138" width="7.28515625" style="66" bestFit="1" customWidth="1"/>
    <col min="7139" max="7139" width="6.7109375" style="66" customWidth="1"/>
    <col min="7140" max="7140" width="7.28515625" style="66" bestFit="1" customWidth="1"/>
    <col min="7141" max="7141" width="9.42578125" style="66" bestFit="1" customWidth="1"/>
    <col min="7142" max="7142" width="47.140625" style="66" customWidth="1"/>
    <col min="7143" max="7143" width="10.42578125" style="66" bestFit="1" customWidth="1"/>
    <col min="7144" max="7144" width="11.7109375" style="66" customWidth="1"/>
    <col min="7145" max="7145" width="7.7109375" style="66" bestFit="1" customWidth="1"/>
    <col min="7146" max="7146" width="10.28515625" style="66" customWidth="1"/>
    <col min="7147" max="7147" width="10" style="66" customWidth="1"/>
    <col min="7148" max="7149" width="8.140625" style="66" customWidth="1"/>
    <col min="7150" max="7151" width="0" style="66" hidden="1" customWidth="1"/>
    <col min="7152" max="7152" width="10.42578125" style="66" customWidth="1"/>
    <col min="7153" max="7153" width="10.42578125" style="66" bestFit="1" customWidth="1"/>
    <col min="7154" max="7154" width="7.7109375" style="66" bestFit="1" customWidth="1"/>
    <col min="7155" max="7155" width="11.5703125" style="66" customWidth="1"/>
    <col min="7156" max="7156" width="9.140625" style="66"/>
    <col min="7157" max="7157" width="8.5703125" style="66" customWidth="1"/>
    <col min="7158" max="7158" width="8" style="66" customWidth="1"/>
    <col min="7159" max="7393" width="9.140625" style="66"/>
    <col min="7394" max="7394" width="7.28515625" style="66" bestFit="1" customWidth="1"/>
    <col min="7395" max="7395" width="6.7109375" style="66" customWidth="1"/>
    <col min="7396" max="7396" width="7.28515625" style="66" bestFit="1" customWidth="1"/>
    <col min="7397" max="7397" width="9.42578125" style="66" bestFit="1" customWidth="1"/>
    <col min="7398" max="7398" width="47.140625" style="66" customWidth="1"/>
    <col min="7399" max="7399" width="10.42578125" style="66" bestFit="1" customWidth="1"/>
    <col min="7400" max="7400" width="11.7109375" style="66" customWidth="1"/>
    <col min="7401" max="7401" width="7.7109375" style="66" bestFit="1" customWidth="1"/>
    <col min="7402" max="7402" width="10.28515625" style="66" customWidth="1"/>
    <col min="7403" max="7403" width="10" style="66" customWidth="1"/>
    <col min="7404" max="7405" width="8.140625" style="66" customWidth="1"/>
    <col min="7406" max="7407" width="0" style="66" hidden="1" customWidth="1"/>
    <col min="7408" max="7408" width="10.42578125" style="66" customWidth="1"/>
    <col min="7409" max="7409" width="10.42578125" style="66" bestFit="1" customWidth="1"/>
    <col min="7410" max="7410" width="7.7109375" style="66" bestFit="1" customWidth="1"/>
    <col min="7411" max="7411" width="11.5703125" style="66" customWidth="1"/>
    <col min="7412" max="7412" width="9.140625" style="66"/>
    <col min="7413" max="7413" width="8.5703125" style="66" customWidth="1"/>
    <col min="7414" max="7414" width="8" style="66" customWidth="1"/>
    <col min="7415" max="7649" width="9.140625" style="66"/>
    <col min="7650" max="7650" width="7.28515625" style="66" bestFit="1" customWidth="1"/>
    <col min="7651" max="7651" width="6.7109375" style="66" customWidth="1"/>
    <col min="7652" max="7652" width="7.28515625" style="66" bestFit="1" customWidth="1"/>
    <col min="7653" max="7653" width="9.42578125" style="66" bestFit="1" customWidth="1"/>
    <col min="7654" max="7654" width="47.140625" style="66" customWidth="1"/>
    <col min="7655" max="7655" width="10.42578125" style="66" bestFit="1" customWidth="1"/>
    <col min="7656" max="7656" width="11.7109375" style="66" customWidth="1"/>
    <col min="7657" max="7657" width="7.7109375" style="66" bestFit="1" customWidth="1"/>
    <col min="7658" max="7658" width="10.28515625" style="66" customWidth="1"/>
    <col min="7659" max="7659" width="10" style="66" customWidth="1"/>
    <col min="7660" max="7661" width="8.140625" style="66" customWidth="1"/>
    <col min="7662" max="7663" width="0" style="66" hidden="1" customWidth="1"/>
    <col min="7664" max="7664" width="10.42578125" style="66" customWidth="1"/>
    <col min="7665" max="7665" width="10.42578125" style="66" bestFit="1" customWidth="1"/>
    <col min="7666" max="7666" width="7.7109375" style="66" bestFit="1" customWidth="1"/>
    <col min="7667" max="7667" width="11.5703125" style="66" customWidth="1"/>
    <col min="7668" max="7668" width="9.140625" style="66"/>
    <col min="7669" max="7669" width="8.5703125" style="66" customWidth="1"/>
    <col min="7670" max="7670" width="8" style="66" customWidth="1"/>
    <col min="7671" max="7905" width="9.140625" style="66"/>
    <col min="7906" max="7906" width="7.28515625" style="66" bestFit="1" customWidth="1"/>
    <col min="7907" max="7907" width="6.7109375" style="66" customWidth="1"/>
    <col min="7908" max="7908" width="7.28515625" style="66" bestFit="1" customWidth="1"/>
    <col min="7909" max="7909" width="9.42578125" style="66" bestFit="1" customWidth="1"/>
    <col min="7910" max="7910" width="47.140625" style="66" customWidth="1"/>
    <col min="7911" max="7911" width="10.42578125" style="66" bestFit="1" customWidth="1"/>
    <col min="7912" max="7912" width="11.7109375" style="66" customWidth="1"/>
    <col min="7913" max="7913" width="7.7109375" style="66" bestFit="1" customWidth="1"/>
    <col min="7914" max="7914" width="10.28515625" style="66" customWidth="1"/>
    <col min="7915" max="7915" width="10" style="66" customWidth="1"/>
    <col min="7916" max="7917" width="8.140625" style="66" customWidth="1"/>
    <col min="7918" max="7919" width="0" style="66" hidden="1" customWidth="1"/>
    <col min="7920" max="7920" width="10.42578125" style="66" customWidth="1"/>
    <col min="7921" max="7921" width="10.42578125" style="66" bestFit="1" customWidth="1"/>
    <col min="7922" max="7922" width="7.7109375" style="66" bestFit="1" customWidth="1"/>
    <col min="7923" max="7923" width="11.5703125" style="66" customWidth="1"/>
    <col min="7924" max="7924" width="9.140625" style="66"/>
    <col min="7925" max="7925" width="8.5703125" style="66" customWidth="1"/>
    <col min="7926" max="7926" width="8" style="66" customWidth="1"/>
    <col min="7927" max="8161" width="9.140625" style="66"/>
    <col min="8162" max="8162" width="7.28515625" style="66" bestFit="1" customWidth="1"/>
    <col min="8163" max="8163" width="6.7109375" style="66" customWidth="1"/>
    <col min="8164" max="8164" width="7.28515625" style="66" bestFit="1" customWidth="1"/>
    <col min="8165" max="8165" width="9.42578125" style="66" bestFit="1" customWidth="1"/>
    <col min="8166" max="8166" width="47.140625" style="66" customWidth="1"/>
    <col min="8167" max="8167" width="10.42578125" style="66" bestFit="1" customWidth="1"/>
    <col min="8168" max="8168" width="11.7109375" style="66" customWidth="1"/>
    <col min="8169" max="8169" width="7.7109375" style="66" bestFit="1" customWidth="1"/>
    <col min="8170" max="8170" width="10.28515625" style="66" customWidth="1"/>
    <col min="8171" max="8171" width="10" style="66" customWidth="1"/>
    <col min="8172" max="8173" width="8.140625" style="66" customWidth="1"/>
    <col min="8174" max="8175" width="0" style="66" hidden="1" customWidth="1"/>
    <col min="8176" max="8176" width="10.42578125" style="66" customWidth="1"/>
    <col min="8177" max="8177" width="10.42578125" style="66" bestFit="1" customWidth="1"/>
    <col min="8178" max="8178" width="7.7109375" style="66" bestFit="1" customWidth="1"/>
    <col min="8179" max="8179" width="11.5703125" style="66" customWidth="1"/>
    <col min="8180" max="8180" width="9.140625" style="66"/>
    <col min="8181" max="8181" width="8.5703125" style="66" customWidth="1"/>
    <col min="8182" max="8182" width="8" style="66" customWidth="1"/>
    <col min="8183" max="8417" width="9.140625" style="66"/>
    <col min="8418" max="8418" width="7.28515625" style="66" bestFit="1" customWidth="1"/>
    <col min="8419" max="8419" width="6.7109375" style="66" customWidth="1"/>
    <col min="8420" max="8420" width="7.28515625" style="66" bestFit="1" customWidth="1"/>
    <col min="8421" max="8421" width="9.42578125" style="66" bestFit="1" customWidth="1"/>
    <col min="8422" max="8422" width="47.140625" style="66" customWidth="1"/>
    <col min="8423" max="8423" width="10.42578125" style="66" bestFit="1" customWidth="1"/>
    <col min="8424" max="8424" width="11.7109375" style="66" customWidth="1"/>
    <col min="8425" max="8425" width="7.7109375" style="66" bestFit="1" customWidth="1"/>
    <col min="8426" max="8426" width="10.28515625" style="66" customWidth="1"/>
    <col min="8427" max="8427" width="10" style="66" customWidth="1"/>
    <col min="8428" max="8429" width="8.140625" style="66" customWidth="1"/>
    <col min="8430" max="8431" width="0" style="66" hidden="1" customWidth="1"/>
    <col min="8432" max="8432" width="10.42578125" style="66" customWidth="1"/>
    <col min="8433" max="8433" width="10.42578125" style="66" bestFit="1" customWidth="1"/>
    <col min="8434" max="8434" width="7.7109375" style="66" bestFit="1" customWidth="1"/>
    <col min="8435" max="8435" width="11.5703125" style="66" customWidth="1"/>
    <col min="8436" max="8436" width="9.140625" style="66"/>
    <col min="8437" max="8437" width="8.5703125" style="66" customWidth="1"/>
    <col min="8438" max="8438" width="8" style="66" customWidth="1"/>
    <col min="8439" max="8673" width="9.140625" style="66"/>
    <col min="8674" max="8674" width="7.28515625" style="66" bestFit="1" customWidth="1"/>
    <col min="8675" max="8675" width="6.7109375" style="66" customWidth="1"/>
    <col min="8676" max="8676" width="7.28515625" style="66" bestFit="1" customWidth="1"/>
    <col min="8677" max="8677" width="9.42578125" style="66" bestFit="1" customWidth="1"/>
    <col min="8678" max="8678" width="47.140625" style="66" customWidth="1"/>
    <col min="8679" max="8679" width="10.42578125" style="66" bestFit="1" customWidth="1"/>
    <col min="8680" max="8680" width="11.7109375" style="66" customWidth="1"/>
    <col min="8681" max="8681" width="7.7109375" style="66" bestFit="1" customWidth="1"/>
    <col min="8682" max="8682" width="10.28515625" style="66" customWidth="1"/>
    <col min="8683" max="8683" width="10" style="66" customWidth="1"/>
    <col min="8684" max="8685" width="8.140625" style="66" customWidth="1"/>
    <col min="8686" max="8687" width="0" style="66" hidden="1" customWidth="1"/>
    <col min="8688" max="8688" width="10.42578125" style="66" customWidth="1"/>
    <col min="8689" max="8689" width="10.42578125" style="66" bestFit="1" customWidth="1"/>
    <col min="8690" max="8690" width="7.7109375" style="66" bestFit="1" customWidth="1"/>
    <col min="8691" max="8691" width="11.5703125" style="66" customWidth="1"/>
    <col min="8692" max="8692" width="9.140625" style="66"/>
    <col min="8693" max="8693" width="8.5703125" style="66" customWidth="1"/>
    <col min="8694" max="8694" width="8" style="66" customWidth="1"/>
    <col min="8695" max="8929" width="9.140625" style="66"/>
    <col min="8930" max="8930" width="7.28515625" style="66" bestFit="1" customWidth="1"/>
    <col min="8931" max="8931" width="6.7109375" style="66" customWidth="1"/>
    <col min="8932" max="8932" width="7.28515625" style="66" bestFit="1" customWidth="1"/>
    <col min="8933" max="8933" width="9.42578125" style="66" bestFit="1" customWidth="1"/>
    <col min="8934" max="8934" width="47.140625" style="66" customWidth="1"/>
    <col min="8935" max="8935" width="10.42578125" style="66" bestFit="1" customWidth="1"/>
    <col min="8936" max="8936" width="11.7109375" style="66" customWidth="1"/>
    <col min="8937" max="8937" width="7.7109375" style="66" bestFit="1" customWidth="1"/>
    <col min="8938" max="8938" width="10.28515625" style="66" customWidth="1"/>
    <col min="8939" max="8939" width="10" style="66" customWidth="1"/>
    <col min="8940" max="8941" width="8.140625" style="66" customWidth="1"/>
    <col min="8942" max="8943" width="0" style="66" hidden="1" customWidth="1"/>
    <col min="8944" max="8944" width="10.42578125" style="66" customWidth="1"/>
    <col min="8945" max="8945" width="10.42578125" style="66" bestFit="1" customWidth="1"/>
    <col min="8946" max="8946" width="7.7109375" style="66" bestFit="1" customWidth="1"/>
    <col min="8947" max="8947" width="11.5703125" style="66" customWidth="1"/>
    <col min="8948" max="8948" width="9.140625" style="66"/>
    <col min="8949" max="8949" width="8.5703125" style="66" customWidth="1"/>
    <col min="8950" max="8950" width="8" style="66" customWidth="1"/>
    <col min="8951" max="9185" width="9.140625" style="66"/>
    <col min="9186" max="9186" width="7.28515625" style="66" bestFit="1" customWidth="1"/>
    <col min="9187" max="9187" width="6.7109375" style="66" customWidth="1"/>
    <col min="9188" max="9188" width="7.28515625" style="66" bestFit="1" customWidth="1"/>
    <col min="9189" max="9189" width="9.42578125" style="66" bestFit="1" customWidth="1"/>
    <col min="9190" max="9190" width="47.140625" style="66" customWidth="1"/>
    <col min="9191" max="9191" width="10.42578125" style="66" bestFit="1" customWidth="1"/>
    <col min="9192" max="9192" width="11.7109375" style="66" customWidth="1"/>
    <col min="9193" max="9193" width="7.7109375" style="66" bestFit="1" customWidth="1"/>
    <col min="9194" max="9194" width="10.28515625" style="66" customWidth="1"/>
    <col min="9195" max="9195" width="10" style="66" customWidth="1"/>
    <col min="9196" max="9197" width="8.140625" style="66" customWidth="1"/>
    <col min="9198" max="9199" width="0" style="66" hidden="1" customWidth="1"/>
    <col min="9200" max="9200" width="10.42578125" style="66" customWidth="1"/>
    <col min="9201" max="9201" width="10.42578125" style="66" bestFit="1" customWidth="1"/>
    <col min="9202" max="9202" width="7.7109375" style="66" bestFit="1" customWidth="1"/>
    <col min="9203" max="9203" width="11.5703125" style="66" customWidth="1"/>
    <col min="9204" max="9204" width="9.140625" style="66"/>
    <col min="9205" max="9205" width="8.5703125" style="66" customWidth="1"/>
    <col min="9206" max="9206" width="8" style="66" customWidth="1"/>
    <col min="9207" max="9441" width="9.140625" style="66"/>
    <col min="9442" max="9442" width="7.28515625" style="66" bestFit="1" customWidth="1"/>
    <col min="9443" max="9443" width="6.7109375" style="66" customWidth="1"/>
    <col min="9444" max="9444" width="7.28515625" style="66" bestFit="1" customWidth="1"/>
    <col min="9445" max="9445" width="9.42578125" style="66" bestFit="1" customWidth="1"/>
    <col min="9446" max="9446" width="47.140625" style="66" customWidth="1"/>
    <col min="9447" max="9447" width="10.42578125" style="66" bestFit="1" customWidth="1"/>
    <col min="9448" max="9448" width="11.7109375" style="66" customWidth="1"/>
    <col min="9449" max="9449" width="7.7109375" style="66" bestFit="1" customWidth="1"/>
    <col min="9450" max="9450" width="10.28515625" style="66" customWidth="1"/>
    <col min="9451" max="9451" width="10" style="66" customWidth="1"/>
    <col min="9452" max="9453" width="8.140625" style="66" customWidth="1"/>
    <col min="9454" max="9455" width="0" style="66" hidden="1" customWidth="1"/>
    <col min="9456" max="9456" width="10.42578125" style="66" customWidth="1"/>
    <col min="9457" max="9457" width="10.42578125" style="66" bestFit="1" customWidth="1"/>
    <col min="9458" max="9458" width="7.7109375" style="66" bestFit="1" customWidth="1"/>
    <col min="9459" max="9459" width="11.5703125" style="66" customWidth="1"/>
    <col min="9460" max="9460" width="9.140625" style="66"/>
    <col min="9461" max="9461" width="8.5703125" style="66" customWidth="1"/>
    <col min="9462" max="9462" width="8" style="66" customWidth="1"/>
    <col min="9463" max="9697" width="9.140625" style="66"/>
    <col min="9698" max="9698" width="7.28515625" style="66" bestFit="1" customWidth="1"/>
    <col min="9699" max="9699" width="6.7109375" style="66" customWidth="1"/>
    <col min="9700" max="9700" width="7.28515625" style="66" bestFit="1" customWidth="1"/>
    <col min="9701" max="9701" width="9.42578125" style="66" bestFit="1" customWidth="1"/>
    <col min="9702" max="9702" width="47.140625" style="66" customWidth="1"/>
    <col min="9703" max="9703" width="10.42578125" style="66" bestFit="1" customWidth="1"/>
    <col min="9704" max="9704" width="11.7109375" style="66" customWidth="1"/>
    <col min="9705" max="9705" width="7.7109375" style="66" bestFit="1" customWidth="1"/>
    <col min="9706" max="9706" width="10.28515625" style="66" customWidth="1"/>
    <col min="9707" max="9707" width="10" style="66" customWidth="1"/>
    <col min="9708" max="9709" width="8.140625" style="66" customWidth="1"/>
    <col min="9710" max="9711" width="0" style="66" hidden="1" customWidth="1"/>
    <col min="9712" max="9712" width="10.42578125" style="66" customWidth="1"/>
    <col min="9713" max="9713" width="10.42578125" style="66" bestFit="1" customWidth="1"/>
    <col min="9714" max="9714" width="7.7109375" style="66" bestFit="1" customWidth="1"/>
    <col min="9715" max="9715" width="11.5703125" style="66" customWidth="1"/>
    <col min="9716" max="9716" width="9.140625" style="66"/>
    <col min="9717" max="9717" width="8.5703125" style="66" customWidth="1"/>
    <col min="9718" max="9718" width="8" style="66" customWidth="1"/>
    <col min="9719" max="9953" width="9.140625" style="66"/>
    <col min="9954" max="9954" width="7.28515625" style="66" bestFit="1" customWidth="1"/>
    <col min="9955" max="9955" width="6.7109375" style="66" customWidth="1"/>
    <col min="9956" max="9956" width="7.28515625" style="66" bestFit="1" customWidth="1"/>
    <col min="9957" max="9957" width="9.42578125" style="66" bestFit="1" customWidth="1"/>
    <col min="9958" max="9958" width="47.140625" style="66" customWidth="1"/>
    <col min="9959" max="9959" width="10.42578125" style="66" bestFit="1" customWidth="1"/>
    <col min="9960" max="9960" width="11.7109375" style="66" customWidth="1"/>
    <col min="9961" max="9961" width="7.7109375" style="66" bestFit="1" customWidth="1"/>
    <col min="9962" max="9962" width="10.28515625" style="66" customWidth="1"/>
    <col min="9963" max="9963" width="10" style="66" customWidth="1"/>
    <col min="9964" max="9965" width="8.140625" style="66" customWidth="1"/>
    <col min="9966" max="9967" width="0" style="66" hidden="1" customWidth="1"/>
    <col min="9968" max="9968" width="10.42578125" style="66" customWidth="1"/>
    <col min="9969" max="9969" width="10.42578125" style="66" bestFit="1" customWidth="1"/>
    <col min="9970" max="9970" width="7.7109375" style="66" bestFit="1" customWidth="1"/>
    <col min="9971" max="9971" width="11.5703125" style="66" customWidth="1"/>
    <col min="9972" max="9972" width="9.140625" style="66"/>
    <col min="9973" max="9973" width="8.5703125" style="66" customWidth="1"/>
    <col min="9974" max="9974" width="8" style="66" customWidth="1"/>
    <col min="9975" max="10209" width="9.140625" style="66"/>
    <col min="10210" max="10210" width="7.28515625" style="66" bestFit="1" customWidth="1"/>
    <col min="10211" max="10211" width="6.7109375" style="66" customWidth="1"/>
    <col min="10212" max="10212" width="7.28515625" style="66" bestFit="1" customWidth="1"/>
    <col min="10213" max="10213" width="9.42578125" style="66" bestFit="1" customWidth="1"/>
    <col min="10214" max="10214" width="47.140625" style="66" customWidth="1"/>
    <col min="10215" max="10215" width="10.42578125" style="66" bestFit="1" customWidth="1"/>
    <col min="10216" max="10216" width="11.7109375" style="66" customWidth="1"/>
    <col min="10217" max="10217" width="7.7109375" style="66" bestFit="1" customWidth="1"/>
    <col min="10218" max="10218" width="10.28515625" style="66" customWidth="1"/>
    <col min="10219" max="10219" width="10" style="66" customWidth="1"/>
    <col min="10220" max="10221" width="8.140625" style="66" customWidth="1"/>
    <col min="10222" max="10223" width="0" style="66" hidden="1" customWidth="1"/>
    <col min="10224" max="10224" width="10.42578125" style="66" customWidth="1"/>
    <col min="10225" max="10225" width="10.42578125" style="66" bestFit="1" customWidth="1"/>
    <col min="10226" max="10226" width="7.7109375" style="66" bestFit="1" customWidth="1"/>
    <col min="10227" max="10227" width="11.5703125" style="66" customWidth="1"/>
    <col min="10228" max="10228" width="9.140625" style="66"/>
    <col min="10229" max="10229" width="8.5703125" style="66" customWidth="1"/>
    <col min="10230" max="10230" width="8" style="66" customWidth="1"/>
    <col min="10231" max="10465" width="9.140625" style="66"/>
    <col min="10466" max="10466" width="7.28515625" style="66" bestFit="1" customWidth="1"/>
    <col min="10467" max="10467" width="6.7109375" style="66" customWidth="1"/>
    <col min="10468" max="10468" width="7.28515625" style="66" bestFit="1" customWidth="1"/>
    <col min="10469" max="10469" width="9.42578125" style="66" bestFit="1" customWidth="1"/>
    <col min="10470" max="10470" width="47.140625" style="66" customWidth="1"/>
    <col min="10471" max="10471" width="10.42578125" style="66" bestFit="1" customWidth="1"/>
    <col min="10472" max="10472" width="11.7109375" style="66" customWidth="1"/>
    <col min="10473" max="10473" width="7.7109375" style="66" bestFit="1" customWidth="1"/>
    <col min="10474" max="10474" width="10.28515625" style="66" customWidth="1"/>
    <col min="10475" max="10475" width="10" style="66" customWidth="1"/>
    <col min="10476" max="10477" width="8.140625" style="66" customWidth="1"/>
    <col min="10478" max="10479" width="0" style="66" hidden="1" customWidth="1"/>
    <col min="10480" max="10480" width="10.42578125" style="66" customWidth="1"/>
    <col min="10481" max="10481" width="10.42578125" style="66" bestFit="1" customWidth="1"/>
    <col min="10482" max="10482" width="7.7109375" style="66" bestFit="1" customWidth="1"/>
    <col min="10483" max="10483" width="11.5703125" style="66" customWidth="1"/>
    <col min="10484" max="10484" width="9.140625" style="66"/>
    <col min="10485" max="10485" width="8.5703125" style="66" customWidth="1"/>
    <col min="10486" max="10486" width="8" style="66" customWidth="1"/>
    <col min="10487" max="10721" width="9.140625" style="66"/>
    <col min="10722" max="10722" width="7.28515625" style="66" bestFit="1" customWidth="1"/>
    <col min="10723" max="10723" width="6.7109375" style="66" customWidth="1"/>
    <col min="10724" max="10724" width="7.28515625" style="66" bestFit="1" customWidth="1"/>
    <col min="10725" max="10725" width="9.42578125" style="66" bestFit="1" customWidth="1"/>
    <col min="10726" max="10726" width="47.140625" style="66" customWidth="1"/>
    <col min="10727" max="10727" width="10.42578125" style="66" bestFit="1" customWidth="1"/>
    <col min="10728" max="10728" width="11.7109375" style="66" customWidth="1"/>
    <col min="10729" max="10729" width="7.7109375" style="66" bestFit="1" customWidth="1"/>
    <col min="10730" max="10730" width="10.28515625" style="66" customWidth="1"/>
    <col min="10731" max="10731" width="10" style="66" customWidth="1"/>
    <col min="10732" max="10733" width="8.140625" style="66" customWidth="1"/>
    <col min="10734" max="10735" width="0" style="66" hidden="1" customWidth="1"/>
    <col min="10736" max="10736" width="10.42578125" style="66" customWidth="1"/>
    <col min="10737" max="10737" width="10.42578125" style="66" bestFit="1" customWidth="1"/>
    <col min="10738" max="10738" width="7.7109375" style="66" bestFit="1" customWidth="1"/>
    <col min="10739" max="10739" width="11.5703125" style="66" customWidth="1"/>
    <col min="10740" max="10740" width="9.140625" style="66"/>
    <col min="10741" max="10741" width="8.5703125" style="66" customWidth="1"/>
    <col min="10742" max="10742" width="8" style="66" customWidth="1"/>
    <col min="10743" max="10977" width="9.140625" style="66"/>
    <col min="10978" max="10978" width="7.28515625" style="66" bestFit="1" customWidth="1"/>
    <col min="10979" max="10979" width="6.7109375" style="66" customWidth="1"/>
    <col min="10980" max="10980" width="7.28515625" style="66" bestFit="1" customWidth="1"/>
    <col min="10981" max="10981" width="9.42578125" style="66" bestFit="1" customWidth="1"/>
    <col min="10982" max="10982" width="47.140625" style="66" customWidth="1"/>
    <col min="10983" max="10983" width="10.42578125" style="66" bestFit="1" customWidth="1"/>
    <col min="10984" max="10984" width="11.7109375" style="66" customWidth="1"/>
    <col min="10985" max="10985" width="7.7109375" style="66" bestFit="1" customWidth="1"/>
    <col min="10986" max="10986" width="10.28515625" style="66" customWidth="1"/>
    <col min="10987" max="10987" width="10" style="66" customWidth="1"/>
    <col min="10988" max="10989" width="8.140625" style="66" customWidth="1"/>
    <col min="10990" max="10991" width="0" style="66" hidden="1" customWidth="1"/>
    <col min="10992" max="10992" width="10.42578125" style="66" customWidth="1"/>
    <col min="10993" max="10993" width="10.42578125" style="66" bestFit="1" customWidth="1"/>
    <col min="10994" max="10994" width="7.7109375" style="66" bestFit="1" customWidth="1"/>
    <col min="10995" max="10995" width="11.5703125" style="66" customWidth="1"/>
    <col min="10996" max="10996" width="9.140625" style="66"/>
    <col min="10997" max="10997" width="8.5703125" style="66" customWidth="1"/>
    <col min="10998" max="10998" width="8" style="66" customWidth="1"/>
    <col min="10999" max="11233" width="9.140625" style="66"/>
    <col min="11234" max="11234" width="7.28515625" style="66" bestFit="1" customWidth="1"/>
    <col min="11235" max="11235" width="6.7109375" style="66" customWidth="1"/>
    <col min="11236" max="11236" width="7.28515625" style="66" bestFit="1" customWidth="1"/>
    <col min="11237" max="11237" width="9.42578125" style="66" bestFit="1" customWidth="1"/>
    <col min="11238" max="11238" width="47.140625" style="66" customWidth="1"/>
    <col min="11239" max="11239" width="10.42578125" style="66" bestFit="1" customWidth="1"/>
    <col min="11240" max="11240" width="11.7109375" style="66" customWidth="1"/>
    <col min="11241" max="11241" width="7.7109375" style="66" bestFit="1" customWidth="1"/>
    <col min="11242" max="11242" width="10.28515625" style="66" customWidth="1"/>
    <col min="11243" max="11243" width="10" style="66" customWidth="1"/>
    <col min="11244" max="11245" width="8.140625" style="66" customWidth="1"/>
    <col min="11246" max="11247" width="0" style="66" hidden="1" customWidth="1"/>
    <col min="11248" max="11248" width="10.42578125" style="66" customWidth="1"/>
    <col min="11249" max="11249" width="10.42578125" style="66" bestFit="1" customWidth="1"/>
    <col min="11250" max="11250" width="7.7109375" style="66" bestFit="1" customWidth="1"/>
    <col min="11251" max="11251" width="11.5703125" style="66" customWidth="1"/>
    <col min="11252" max="11252" width="9.140625" style="66"/>
    <col min="11253" max="11253" width="8.5703125" style="66" customWidth="1"/>
    <col min="11254" max="11254" width="8" style="66" customWidth="1"/>
    <col min="11255" max="11489" width="9.140625" style="66"/>
    <col min="11490" max="11490" width="7.28515625" style="66" bestFit="1" customWidth="1"/>
    <col min="11491" max="11491" width="6.7109375" style="66" customWidth="1"/>
    <col min="11492" max="11492" width="7.28515625" style="66" bestFit="1" customWidth="1"/>
    <col min="11493" max="11493" width="9.42578125" style="66" bestFit="1" customWidth="1"/>
    <col min="11494" max="11494" width="47.140625" style="66" customWidth="1"/>
    <col min="11495" max="11495" width="10.42578125" style="66" bestFit="1" customWidth="1"/>
    <col min="11496" max="11496" width="11.7109375" style="66" customWidth="1"/>
    <col min="11497" max="11497" width="7.7109375" style="66" bestFit="1" customWidth="1"/>
    <col min="11498" max="11498" width="10.28515625" style="66" customWidth="1"/>
    <col min="11499" max="11499" width="10" style="66" customWidth="1"/>
    <col min="11500" max="11501" width="8.140625" style="66" customWidth="1"/>
    <col min="11502" max="11503" width="0" style="66" hidden="1" customWidth="1"/>
    <col min="11504" max="11504" width="10.42578125" style="66" customWidth="1"/>
    <col min="11505" max="11505" width="10.42578125" style="66" bestFit="1" customWidth="1"/>
    <col min="11506" max="11506" width="7.7109375" style="66" bestFit="1" customWidth="1"/>
    <col min="11507" max="11507" width="11.5703125" style="66" customWidth="1"/>
    <col min="11508" max="11508" width="9.140625" style="66"/>
    <col min="11509" max="11509" width="8.5703125" style="66" customWidth="1"/>
    <col min="11510" max="11510" width="8" style="66" customWidth="1"/>
    <col min="11511" max="11745" width="9.140625" style="66"/>
    <col min="11746" max="11746" width="7.28515625" style="66" bestFit="1" customWidth="1"/>
    <col min="11747" max="11747" width="6.7109375" style="66" customWidth="1"/>
    <col min="11748" max="11748" width="7.28515625" style="66" bestFit="1" customWidth="1"/>
    <col min="11749" max="11749" width="9.42578125" style="66" bestFit="1" customWidth="1"/>
    <col min="11750" max="11750" width="47.140625" style="66" customWidth="1"/>
    <col min="11751" max="11751" width="10.42578125" style="66" bestFit="1" customWidth="1"/>
    <col min="11752" max="11752" width="11.7109375" style="66" customWidth="1"/>
    <col min="11753" max="11753" width="7.7109375" style="66" bestFit="1" customWidth="1"/>
    <col min="11754" max="11754" width="10.28515625" style="66" customWidth="1"/>
    <col min="11755" max="11755" width="10" style="66" customWidth="1"/>
    <col min="11756" max="11757" width="8.140625" style="66" customWidth="1"/>
    <col min="11758" max="11759" width="0" style="66" hidden="1" customWidth="1"/>
    <col min="11760" max="11760" width="10.42578125" style="66" customWidth="1"/>
    <col min="11761" max="11761" width="10.42578125" style="66" bestFit="1" customWidth="1"/>
    <col min="11762" max="11762" width="7.7109375" style="66" bestFit="1" customWidth="1"/>
    <col min="11763" max="11763" width="11.5703125" style="66" customWidth="1"/>
    <col min="11764" max="11764" width="9.140625" style="66"/>
    <col min="11765" max="11765" width="8.5703125" style="66" customWidth="1"/>
    <col min="11766" max="11766" width="8" style="66" customWidth="1"/>
    <col min="11767" max="12001" width="9.140625" style="66"/>
    <col min="12002" max="12002" width="7.28515625" style="66" bestFit="1" customWidth="1"/>
    <col min="12003" max="12003" width="6.7109375" style="66" customWidth="1"/>
    <col min="12004" max="12004" width="7.28515625" style="66" bestFit="1" customWidth="1"/>
    <col min="12005" max="12005" width="9.42578125" style="66" bestFit="1" customWidth="1"/>
    <col min="12006" max="12006" width="47.140625" style="66" customWidth="1"/>
    <col min="12007" max="12007" width="10.42578125" style="66" bestFit="1" customWidth="1"/>
    <col min="12008" max="12008" width="11.7109375" style="66" customWidth="1"/>
    <col min="12009" max="12009" width="7.7109375" style="66" bestFit="1" customWidth="1"/>
    <col min="12010" max="12010" width="10.28515625" style="66" customWidth="1"/>
    <col min="12011" max="12011" width="10" style="66" customWidth="1"/>
    <col min="12012" max="12013" width="8.140625" style="66" customWidth="1"/>
    <col min="12014" max="12015" width="0" style="66" hidden="1" customWidth="1"/>
    <col min="12016" max="12016" width="10.42578125" style="66" customWidth="1"/>
    <col min="12017" max="12017" width="10.42578125" style="66" bestFit="1" customWidth="1"/>
    <col min="12018" max="12018" width="7.7109375" style="66" bestFit="1" customWidth="1"/>
    <col min="12019" max="12019" width="11.5703125" style="66" customWidth="1"/>
    <col min="12020" max="12020" width="9.140625" style="66"/>
    <col min="12021" max="12021" width="8.5703125" style="66" customWidth="1"/>
    <col min="12022" max="12022" width="8" style="66" customWidth="1"/>
    <col min="12023" max="12257" width="9.140625" style="66"/>
    <col min="12258" max="12258" width="7.28515625" style="66" bestFit="1" customWidth="1"/>
    <col min="12259" max="12259" width="6.7109375" style="66" customWidth="1"/>
    <col min="12260" max="12260" width="7.28515625" style="66" bestFit="1" customWidth="1"/>
    <col min="12261" max="12261" width="9.42578125" style="66" bestFit="1" customWidth="1"/>
    <col min="12262" max="12262" width="47.140625" style="66" customWidth="1"/>
    <col min="12263" max="12263" width="10.42578125" style="66" bestFit="1" customWidth="1"/>
    <col min="12264" max="12264" width="11.7109375" style="66" customWidth="1"/>
    <col min="12265" max="12265" width="7.7109375" style="66" bestFit="1" customWidth="1"/>
    <col min="12266" max="12266" width="10.28515625" style="66" customWidth="1"/>
    <col min="12267" max="12267" width="10" style="66" customWidth="1"/>
    <col min="12268" max="12269" width="8.140625" style="66" customWidth="1"/>
    <col min="12270" max="12271" width="0" style="66" hidden="1" customWidth="1"/>
    <col min="12272" max="12272" width="10.42578125" style="66" customWidth="1"/>
    <col min="12273" max="12273" width="10.42578125" style="66" bestFit="1" customWidth="1"/>
    <col min="12274" max="12274" width="7.7109375" style="66" bestFit="1" customWidth="1"/>
    <col min="12275" max="12275" width="11.5703125" style="66" customWidth="1"/>
    <col min="12276" max="12276" width="9.140625" style="66"/>
    <col min="12277" max="12277" width="8.5703125" style="66" customWidth="1"/>
    <col min="12278" max="12278" width="8" style="66" customWidth="1"/>
    <col min="12279" max="12513" width="9.140625" style="66"/>
    <col min="12514" max="12514" width="7.28515625" style="66" bestFit="1" customWidth="1"/>
    <col min="12515" max="12515" width="6.7109375" style="66" customWidth="1"/>
    <col min="12516" max="12516" width="7.28515625" style="66" bestFit="1" customWidth="1"/>
    <col min="12517" max="12517" width="9.42578125" style="66" bestFit="1" customWidth="1"/>
    <col min="12518" max="12518" width="47.140625" style="66" customWidth="1"/>
    <col min="12519" max="12519" width="10.42578125" style="66" bestFit="1" customWidth="1"/>
    <col min="12520" max="12520" width="11.7109375" style="66" customWidth="1"/>
    <col min="12521" max="12521" width="7.7109375" style="66" bestFit="1" customWidth="1"/>
    <col min="12522" max="12522" width="10.28515625" style="66" customWidth="1"/>
    <col min="12523" max="12523" width="10" style="66" customWidth="1"/>
    <col min="12524" max="12525" width="8.140625" style="66" customWidth="1"/>
    <col min="12526" max="12527" width="0" style="66" hidden="1" customWidth="1"/>
    <col min="12528" max="12528" width="10.42578125" style="66" customWidth="1"/>
    <col min="12529" max="12529" width="10.42578125" style="66" bestFit="1" customWidth="1"/>
    <col min="12530" max="12530" width="7.7109375" style="66" bestFit="1" customWidth="1"/>
    <col min="12531" max="12531" width="11.5703125" style="66" customWidth="1"/>
    <col min="12532" max="12532" width="9.140625" style="66"/>
    <col min="12533" max="12533" width="8.5703125" style="66" customWidth="1"/>
    <col min="12534" max="12534" width="8" style="66" customWidth="1"/>
    <col min="12535" max="12769" width="9.140625" style="66"/>
    <col min="12770" max="12770" width="7.28515625" style="66" bestFit="1" customWidth="1"/>
    <col min="12771" max="12771" width="6.7109375" style="66" customWidth="1"/>
    <col min="12772" max="12772" width="7.28515625" style="66" bestFit="1" customWidth="1"/>
    <col min="12773" max="12773" width="9.42578125" style="66" bestFit="1" customWidth="1"/>
    <col min="12774" max="12774" width="47.140625" style="66" customWidth="1"/>
    <col min="12775" max="12775" width="10.42578125" style="66" bestFit="1" customWidth="1"/>
    <col min="12776" max="12776" width="11.7109375" style="66" customWidth="1"/>
    <col min="12777" max="12777" width="7.7109375" style="66" bestFit="1" customWidth="1"/>
    <col min="12778" max="12778" width="10.28515625" style="66" customWidth="1"/>
    <col min="12779" max="12779" width="10" style="66" customWidth="1"/>
    <col min="12780" max="12781" width="8.140625" style="66" customWidth="1"/>
    <col min="12782" max="12783" width="0" style="66" hidden="1" customWidth="1"/>
    <col min="12784" max="12784" width="10.42578125" style="66" customWidth="1"/>
    <col min="12785" max="12785" width="10.42578125" style="66" bestFit="1" customWidth="1"/>
    <col min="12786" max="12786" width="7.7109375" style="66" bestFit="1" customWidth="1"/>
    <col min="12787" max="12787" width="11.5703125" style="66" customWidth="1"/>
    <col min="12788" max="12788" width="9.140625" style="66"/>
    <col min="12789" max="12789" width="8.5703125" style="66" customWidth="1"/>
    <col min="12790" max="12790" width="8" style="66" customWidth="1"/>
    <col min="12791" max="13025" width="9.140625" style="66"/>
    <col min="13026" max="13026" width="7.28515625" style="66" bestFit="1" customWidth="1"/>
    <col min="13027" max="13027" width="6.7109375" style="66" customWidth="1"/>
    <col min="13028" max="13028" width="7.28515625" style="66" bestFit="1" customWidth="1"/>
    <col min="13029" max="13029" width="9.42578125" style="66" bestFit="1" customWidth="1"/>
    <col min="13030" max="13030" width="47.140625" style="66" customWidth="1"/>
    <col min="13031" max="13031" width="10.42578125" style="66" bestFit="1" customWidth="1"/>
    <col min="13032" max="13032" width="11.7109375" style="66" customWidth="1"/>
    <col min="13033" max="13033" width="7.7109375" style="66" bestFit="1" customWidth="1"/>
    <col min="13034" max="13034" width="10.28515625" style="66" customWidth="1"/>
    <col min="13035" max="13035" width="10" style="66" customWidth="1"/>
    <col min="13036" max="13037" width="8.140625" style="66" customWidth="1"/>
    <col min="13038" max="13039" width="0" style="66" hidden="1" customWidth="1"/>
    <col min="13040" max="13040" width="10.42578125" style="66" customWidth="1"/>
    <col min="13041" max="13041" width="10.42578125" style="66" bestFit="1" customWidth="1"/>
    <col min="13042" max="13042" width="7.7109375" style="66" bestFit="1" customWidth="1"/>
    <col min="13043" max="13043" width="11.5703125" style="66" customWidth="1"/>
    <col min="13044" max="13044" width="9.140625" style="66"/>
    <col min="13045" max="13045" width="8.5703125" style="66" customWidth="1"/>
    <col min="13046" max="13046" width="8" style="66" customWidth="1"/>
    <col min="13047" max="13281" width="9.140625" style="66"/>
    <col min="13282" max="13282" width="7.28515625" style="66" bestFit="1" customWidth="1"/>
    <col min="13283" max="13283" width="6.7109375" style="66" customWidth="1"/>
    <col min="13284" max="13284" width="7.28515625" style="66" bestFit="1" customWidth="1"/>
    <col min="13285" max="13285" width="9.42578125" style="66" bestFit="1" customWidth="1"/>
    <col min="13286" max="13286" width="47.140625" style="66" customWidth="1"/>
    <col min="13287" max="13287" width="10.42578125" style="66" bestFit="1" customWidth="1"/>
    <col min="13288" max="13288" width="11.7109375" style="66" customWidth="1"/>
    <col min="13289" max="13289" width="7.7109375" style="66" bestFit="1" customWidth="1"/>
    <col min="13290" max="13290" width="10.28515625" style="66" customWidth="1"/>
    <col min="13291" max="13291" width="10" style="66" customWidth="1"/>
    <col min="13292" max="13293" width="8.140625" style="66" customWidth="1"/>
    <col min="13294" max="13295" width="0" style="66" hidden="1" customWidth="1"/>
    <col min="13296" max="13296" width="10.42578125" style="66" customWidth="1"/>
    <col min="13297" max="13297" width="10.42578125" style="66" bestFit="1" customWidth="1"/>
    <col min="13298" max="13298" width="7.7109375" style="66" bestFit="1" customWidth="1"/>
    <col min="13299" max="13299" width="11.5703125" style="66" customWidth="1"/>
    <col min="13300" max="13300" width="9.140625" style="66"/>
    <col min="13301" max="13301" width="8.5703125" style="66" customWidth="1"/>
    <col min="13302" max="13302" width="8" style="66" customWidth="1"/>
    <col min="13303" max="13537" width="9.140625" style="66"/>
    <col min="13538" max="13538" width="7.28515625" style="66" bestFit="1" customWidth="1"/>
    <col min="13539" max="13539" width="6.7109375" style="66" customWidth="1"/>
    <col min="13540" max="13540" width="7.28515625" style="66" bestFit="1" customWidth="1"/>
    <col min="13541" max="13541" width="9.42578125" style="66" bestFit="1" customWidth="1"/>
    <col min="13542" max="13542" width="47.140625" style="66" customWidth="1"/>
    <col min="13543" max="13543" width="10.42578125" style="66" bestFit="1" customWidth="1"/>
    <col min="13544" max="13544" width="11.7109375" style="66" customWidth="1"/>
    <col min="13545" max="13545" width="7.7109375" style="66" bestFit="1" customWidth="1"/>
    <col min="13546" max="13546" width="10.28515625" style="66" customWidth="1"/>
    <col min="13547" max="13547" width="10" style="66" customWidth="1"/>
    <col min="13548" max="13549" width="8.140625" style="66" customWidth="1"/>
    <col min="13550" max="13551" width="0" style="66" hidden="1" customWidth="1"/>
    <col min="13552" max="13552" width="10.42578125" style="66" customWidth="1"/>
    <col min="13553" max="13553" width="10.42578125" style="66" bestFit="1" customWidth="1"/>
    <col min="13554" max="13554" width="7.7109375" style="66" bestFit="1" customWidth="1"/>
    <col min="13555" max="13555" width="11.5703125" style="66" customWidth="1"/>
    <col min="13556" max="13556" width="9.140625" style="66"/>
    <col min="13557" max="13557" width="8.5703125" style="66" customWidth="1"/>
    <col min="13558" max="13558" width="8" style="66" customWidth="1"/>
    <col min="13559" max="13793" width="9.140625" style="66"/>
    <col min="13794" max="13794" width="7.28515625" style="66" bestFit="1" customWidth="1"/>
    <col min="13795" max="13795" width="6.7109375" style="66" customWidth="1"/>
    <col min="13796" max="13796" width="7.28515625" style="66" bestFit="1" customWidth="1"/>
    <col min="13797" max="13797" width="9.42578125" style="66" bestFit="1" customWidth="1"/>
    <col min="13798" max="13798" width="47.140625" style="66" customWidth="1"/>
    <col min="13799" max="13799" width="10.42578125" style="66" bestFit="1" customWidth="1"/>
    <col min="13800" max="13800" width="11.7109375" style="66" customWidth="1"/>
    <col min="13801" max="13801" width="7.7109375" style="66" bestFit="1" customWidth="1"/>
    <col min="13802" max="13802" width="10.28515625" style="66" customWidth="1"/>
    <col min="13803" max="13803" width="10" style="66" customWidth="1"/>
    <col min="13804" max="13805" width="8.140625" style="66" customWidth="1"/>
    <col min="13806" max="13807" width="0" style="66" hidden="1" customWidth="1"/>
    <col min="13808" max="13808" width="10.42578125" style="66" customWidth="1"/>
    <col min="13809" max="13809" width="10.42578125" style="66" bestFit="1" customWidth="1"/>
    <col min="13810" max="13810" width="7.7109375" style="66" bestFit="1" customWidth="1"/>
    <col min="13811" max="13811" width="11.5703125" style="66" customWidth="1"/>
    <col min="13812" max="13812" width="9.140625" style="66"/>
    <col min="13813" max="13813" width="8.5703125" style="66" customWidth="1"/>
    <col min="13814" max="13814" width="8" style="66" customWidth="1"/>
    <col min="13815" max="14049" width="9.140625" style="66"/>
    <col min="14050" max="14050" width="7.28515625" style="66" bestFit="1" customWidth="1"/>
    <col min="14051" max="14051" width="6.7109375" style="66" customWidth="1"/>
    <col min="14052" max="14052" width="7.28515625" style="66" bestFit="1" customWidth="1"/>
    <col min="14053" max="14053" width="9.42578125" style="66" bestFit="1" customWidth="1"/>
    <col min="14054" max="14054" width="47.140625" style="66" customWidth="1"/>
    <col min="14055" max="14055" width="10.42578125" style="66" bestFit="1" customWidth="1"/>
    <col min="14056" max="14056" width="11.7109375" style="66" customWidth="1"/>
    <col min="14057" max="14057" width="7.7109375" style="66" bestFit="1" customWidth="1"/>
    <col min="14058" max="14058" width="10.28515625" style="66" customWidth="1"/>
    <col min="14059" max="14059" width="10" style="66" customWidth="1"/>
    <col min="14060" max="14061" width="8.140625" style="66" customWidth="1"/>
    <col min="14062" max="14063" width="0" style="66" hidden="1" customWidth="1"/>
    <col min="14064" max="14064" width="10.42578125" style="66" customWidth="1"/>
    <col min="14065" max="14065" width="10.42578125" style="66" bestFit="1" customWidth="1"/>
    <col min="14066" max="14066" width="7.7109375" style="66" bestFit="1" customWidth="1"/>
    <col min="14067" max="14067" width="11.5703125" style="66" customWidth="1"/>
    <col min="14068" max="14068" width="9.140625" style="66"/>
    <col min="14069" max="14069" width="8.5703125" style="66" customWidth="1"/>
    <col min="14070" max="14070" width="8" style="66" customWidth="1"/>
    <col min="14071" max="14305" width="9.140625" style="66"/>
    <col min="14306" max="14306" width="7.28515625" style="66" bestFit="1" customWidth="1"/>
    <col min="14307" max="14307" width="6.7109375" style="66" customWidth="1"/>
    <col min="14308" max="14308" width="7.28515625" style="66" bestFit="1" customWidth="1"/>
    <col min="14309" max="14309" width="9.42578125" style="66" bestFit="1" customWidth="1"/>
    <col min="14310" max="14310" width="47.140625" style="66" customWidth="1"/>
    <col min="14311" max="14311" width="10.42578125" style="66" bestFit="1" customWidth="1"/>
    <col min="14312" max="14312" width="11.7109375" style="66" customWidth="1"/>
    <col min="14313" max="14313" width="7.7109375" style="66" bestFit="1" customWidth="1"/>
    <col min="14314" max="14314" width="10.28515625" style="66" customWidth="1"/>
    <col min="14315" max="14315" width="10" style="66" customWidth="1"/>
    <col min="14316" max="14317" width="8.140625" style="66" customWidth="1"/>
    <col min="14318" max="14319" width="0" style="66" hidden="1" customWidth="1"/>
    <col min="14320" max="14320" width="10.42578125" style="66" customWidth="1"/>
    <col min="14321" max="14321" width="10.42578125" style="66" bestFit="1" customWidth="1"/>
    <col min="14322" max="14322" width="7.7109375" style="66" bestFit="1" customWidth="1"/>
    <col min="14323" max="14323" width="11.5703125" style="66" customWidth="1"/>
    <col min="14324" max="14324" width="9.140625" style="66"/>
    <col min="14325" max="14325" width="8.5703125" style="66" customWidth="1"/>
    <col min="14326" max="14326" width="8" style="66" customWidth="1"/>
    <col min="14327" max="14561" width="9.140625" style="66"/>
    <col min="14562" max="14562" width="7.28515625" style="66" bestFit="1" customWidth="1"/>
    <col min="14563" max="14563" width="6.7109375" style="66" customWidth="1"/>
    <col min="14564" max="14564" width="7.28515625" style="66" bestFit="1" customWidth="1"/>
    <col min="14565" max="14565" width="9.42578125" style="66" bestFit="1" customWidth="1"/>
    <col min="14566" max="14566" width="47.140625" style="66" customWidth="1"/>
    <col min="14567" max="14567" width="10.42578125" style="66" bestFit="1" customWidth="1"/>
    <col min="14568" max="14568" width="11.7109375" style="66" customWidth="1"/>
    <col min="14569" max="14569" width="7.7109375" style="66" bestFit="1" customWidth="1"/>
    <col min="14570" max="14570" width="10.28515625" style="66" customWidth="1"/>
    <col min="14571" max="14571" width="10" style="66" customWidth="1"/>
    <col min="14572" max="14573" width="8.140625" style="66" customWidth="1"/>
    <col min="14574" max="14575" width="0" style="66" hidden="1" customWidth="1"/>
    <col min="14576" max="14576" width="10.42578125" style="66" customWidth="1"/>
    <col min="14577" max="14577" width="10.42578125" style="66" bestFit="1" customWidth="1"/>
    <col min="14578" max="14578" width="7.7109375" style="66" bestFit="1" customWidth="1"/>
    <col min="14579" max="14579" width="11.5703125" style="66" customWidth="1"/>
    <col min="14580" max="14580" width="9.140625" style="66"/>
    <col min="14581" max="14581" width="8.5703125" style="66" customWidth="1"/>
    <col min="14582" max="14582" width="8" style="66" customWidth="1"/>
    <col min="14583" max="14817" width="9.140625" style="66"/>
    <col min="14818" max="14818" width="7.28515625" style="66" bestFit="1" customWidth="1"/>
    <col min="14819" max="14819" width="6.7109375" style="66" customWidth="1"/>
    <col min="14820" max="14820" width="7.28515625" style="66" bestFit="1" customWidth="1"/>
    <col min="14821" max="14821" width="9.42578125" style="66" bestFit="1" customWidth="1"/>
    <col min="14822" max="14822" width="47.140625" style="66" customWidth="1"/>
    <col min="14823" max="14823" width="10.42578125" style="66" bestFit="1" customWidth="1"/>
    <col min="14824" max="14824" width="11.7109375" style="66" customWidth="1"/>
    <col min="14825" max="14825" width="7.7109375" style="66" bestFit="1" customWidth="1"/>
    <col min="14826" max="14826" width="10.28515625" style="66" customWidth="1"/>
    <col min="14827" max="14827" width="10" style="66" customWidth="1"/>
    <col min="14828" max="14829" width="8.140625" style="66" customWidth="1"/>
    <col min="14830" max="14831" width="0" style="66" hidden="1" customWidth="1"/>
    <col min="14832" max="14832" width="10.42578125" style="66" customWidth="1"/>
    <col min="14833" max="14833" width="10.42578125" style="66" bestFit="1" customWidth="1"/>
    <col min="14834" max="14834" width="7.7109375" style="66" bestFit="1" customWidth="1"/>
    <col min="14835" max="14835" width="11.5703125" style="66" customWidth="1"/>
    <col min="14836" max="14836" width="9.140625" style="66"/>
    <col min="14837" max="14837" width="8.5703125" style="66" customWidth="1"/>
    <col min="14838" max="14838" width="8" style="66" customWidth="1"/>
    <col min="14839" max="15073" width="9.140625" style="66"/>
    <col min="15074" max="15074" width="7.28515625" style="66" bestFit="1" customWidth="1"/>
    <col min="15075" max="15075" width="6.7109375" style="66" customWidth="1"/>
    <col min="15076" max="15076" width="7.28515625" style="66" bestFit="1" customWidth="1"/>
    <col min="15077" max="15077" width="9.42578125" style="66" bestFit="1" customWidth="1"/>
    <col min="15078" max="15078" width="47.140625" style="66" customWidth="1"/>
    <col min="15079" max="15079" width="10.42578125" style="66" bestFit="1" customWidth="1"/>
    <col min="15080" max="15080" width="11.7109375" style="66" customWidth="1"/>
    <col min="15081" max="15081" width="7.7109375" style="66" bestFit="1" customWidth="1"/>
    <col min="15082" max="15082" width="10.28515625" style="66" customWidth="1"/>
    <col min="15083" max="15083" width="10" style="66" customWidth="1"/>
    <col min="15084" max="15085" width="8.140625" style="66" customWidth="1"/>
    <col min="15086" max="15087" width="0" style="66" hidden="1" customWidth="1"/>
    <col min="15088" max="15088" width="10.42578125" style="66" customWidth="1"/>
    <col min="15089" max="15089" width="10.42578125" style="66" bestFit="1" customWidth="1"/>
    <col min="15090" max="15090" width="7.7109375" style="66" bestFit="1" customWidth="1"/>
    <col min="15091" max="15091" width="11.5703125" style="66" customWidth="1"/>
    <col min="15092" max="15092" width="9.140625" style="66"/>
    <col min="15093" max="15093" width="8.5703125" style="66" customWidth="1"/>
    <col min="15094" max="15094" width="8" style="66" customWidth="1"/>
    <col min="15095" max="15329" width="9.140625" style="66"/>
    <col min="15330" max="15330" width="7.28515625" style="66" bestFit="1" customWidth="1"/>
    <col min="15331" max="15331" width="6.7109375" style="66" customWidth="1"/>
    <col min="15332" max="15332" width="7.28515625" style="66" bestFit="1" customWidth="1"/>
    <col min="15333" max="15333" width="9.42578125" style="66" bestFit="1" customWidth="1"/>
    <col min="15334" max="15334" width="47.140625" style="66" customWidth="1"/>
    <col min="15335" max="15335" width="10.42578125" style="66" bestFit="1" customWidth="1"/>
    <col min="15336" max="15336" width="11.7109375" style="66" customWidth="1"/>
    <col min="15337" max="15337" width="7.7109375" style="66" bestFit="1" customWidth="1"/>
    <col min="15338" max="15338" width="10.28515625" style="66" customWidth="1"/>
    <col min="15339" max="15339" width="10" style="66" customWidth="1"/>
    <col min="15340" max="15341" width="8.140625" style="66" customWidth="1"/>
    <col min="15342" max="15343" width="0" style="66" hidden="1" customWidth="1"/>
    <col min="15344" max="15344" width="10.42578125" style="66" customWidth="1"/>
    <col min="15345" max="15345" width="10.42578125" style="66" bestFit="1" customWidth="1"/>
    <col min="15346" max="15346" width="7.7109375" style="66" bestFit="1" customWidth="1"/>
    <col min="15347" max="15347" width="11.5703125" style="66" customWidth="1"/>
    <col min="15348" max="15348" width="9.140625" style="66"/>
    <col min="15349" max="15349" width="8.5703125" style="66" customWidth="1"/>
    <col min="15350" max="15350" width="8" style="66" customWidth="1"/>
    <col min="15351" max="15585" width="9.140625" style="66"/>
    <col min="15586" max="15586" width="7.28515625" style="66" bestFit="1" customWidth="1"/>
    <col min="15587" max="15587" width="6.7109375" style="66" customWidth="1"/>
    <col min="15588" max="15588" width="7.28515625" style="66" bestFit="1" customWidth="1"/>
    <col min="15589" max="15589" width="9.42578125" style="66" bestFit="1" customWidth="1"/>
    <col min="15590" max="15590" width="47.140625" style="66" customWidth="1"/>
    <col min="15591" max="15591" width="10.42578125" style="66" bestFit="1" customWidth="1"/>
    <col min="15592" max="15592" width="11.7109375" style="66" customWidth="1"/>
    <col min="15593" max="15593" width="7.7109375" style="66" bestFit="1" customWidth="1"/>
    <col min="15594" max="15594" width="10.28515625" style="66" customWidth="1"/>
    <col min="15595" max="15595" width="10" style="66" customWidth="1"/>
    <col min="15596" max="15597" width="8.140625" style="66" customWidth="1"/>
    <col min="15598" max="15599" width="0" style="66" hidden="1" customWidth="1"/>
    <col min="15600" max="15600" width="10.42578125" style="66" customWidth="1"/>
    <col min="15601" max="15601" width="10.42578125" style="66" bestFit="1" customWidth="1"/>
    <col min="15602" max="15602" width="7.7109375" style="66" bestFit="1" customWidth="1"/>
    <col min="15603" max="15603" width="11.5703125" style="66" customWidth="1"/>
    <col min="15604" max="15604" width="9.140625" style="66"/>
    <col min="15605" max="15605" width="8.5703125" style="66" customWidth="1"/>
    <col min="15606" max="15606" width="8" style="66" customWidth="1"/>
    <col min="15607" max="15841" width="9.140625" style="66"/>
    <col min="15842" max="15842" width="7.28515625" style="66" bestFit="1" customWidth="1"/>
    <col min="15843" max="15843" width="6.7109375" style="66" customWidth="1"/>
    <col min="15844" max="15844" width="7.28515625" style="66" bestFit="1" customWidth="1"/>
    <col min="15845" max="15845" width="9.42578125" style="66" bestFit="1" customWidth="1"/>
    <col min="15846" max="15846" width="47.140625" style="66" customWidth="1"/>
    <col min="15847" max="15847" width="10.42578125" style="66" bestFit="1" customWidth="1"/>
    <col min="15848" max="15848" width="11.7109375" style="66" customWidth="1"/>
    <col min="15849" max="15849" width="7.7109375" style="66" bestFit="1" customWidth="1"/>
    <col min="15850" max="15850" width="10.28515625" style="66" customWidth="1"/>
    <col min="15851" max="15851" width="10" style="66" customWidth="1"/>
    <col min="15852" max="15853" width="8.140625" style="66" customWidth="1"/>
    <col min="15854" max="15855" width="0" style="66" hidden="1" customWidth="1"/>
    <col min="15856" max="15856" width="10.42578125" style="66" customWidth="1"/>
    <col min="15857" max="15857" width="10.42578125" style="66" bestFit="1" customWidth="1"/>
    <col min="15858" max="15858" width="7.7109375" style="66" bestFit="1" customWidth="1"/>
    <col min="15859" max="15859" width="11.5703125" style="66" customWidth="1"/>
    <col min="15860" max="15860" width="9.140625" style="66"/>
    <col min="15861" max="15861" width="8.5703125" style="66" customWidth="1"/>
    <col min="15862" max="15862" width="8" style="66" customWidth="1"/>
    <col min="15863" max="16097" width="9.140625" style="66"/>
    <col min="16098" max="16098" width="7.28515625" style="66" bestFit="1" customWidth="1"/>
    <col min="16099" max="16099" width="6.7109375" style="66" customWidth="1"/>
    <col min="16100" max="16100" width="7.28515625" style="66" bestFit="1" customWidth="1"/>
    <col min="16101" max="16101" width="9.42578125" style="66" bestFit="1" customWidth="1"/>
    <col min="16102" max="16102" width="47.140625" style="66" customWidth="1"/>
    <col min="16103" max="16103" width="10.42578125" style="66" bestFit="1" customWidth="1"/>
    <col min="16104" max="16104" width="11.7109375" style="66" customWidth="1"/>
    <col min="16105" max="16105" width="7.7109375" style="66" bestFit="1" customWidth="1"/>
    <col min="16106" max="16106" width="10.28515625" style="66" customWidth="1"/>
    <col min="16107" max="16107" width="10" style="66" customWidth="1"/>
    <col min="16108" max="16109" width="8.140625" style="66" customWidth="1"/>
    <col min="16110" max="16111" width="0" style="66" hidden="1" customWidth="1"/>
    <col min="16112" max="16112" width="10.42578125" style="66" customWidth="1"/>
    <col min="16113" max="16113" width="10.42578125" style="66" bestFit="1" customWidth="1"/>
    <col min="16114" max="16114" width="7.7109375" style="66" bestFit="1" customWidth="1"/>
    <col min="16115" max="16115" width="11.5703125" style="66" customWidth="1"/>
    <col min="16116" max="16116" width="9.140625" style="66"/>
    <col min="16117" max="16117" width="8.5703125" style="66" customWidth="1"/>
    <col min="16118" max="16118" width="8" style="66" customWidth="1"/>
    <col min="16119" max="16384" width="9.140625" style="66"/>
  </cols>
  <sheetData>
    <row r="2" spans="1:43" ht="18.75" customHeight="1" x14ac:dyDescent="0.25">
      <c r="A2" s="315" t="s">
        <v>175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</row>
    <row r="3" spans="1:43" ht="12" customHeight="1" x14ac:dyDescent="0.2">
      <c r="C3" s="67"/>
      <c r="D3" s="67"/>
      <c r="E3" s="67"/>
      <c r="O3" s="173">
        <v>7.5345000000000004</v>
      </c>
      <c r="P3" s="141"/>
    </row>
    <row r="4" spans="1:43" ht="18.75" customHeight="1" x14ac:dyDescent="0.25">
      <c r="A4" s="316" t="s">
        <v>15</v>
      </c>
      <c r="B4" s="316" t="s">
        <v>62</v>
      </c>
      <c r="C4" s="316" t="s">
        <v>63</v>
      </c>
      <c r="D4" s="316" t="s">
        <v>64</v>
      </c>
      <c r="E4" s="318" t="s">
        <v>65</v>
      </c>
      <c r="F4" s="143"/>
      <c r="G4" s="143"/>
      <c r="H4" s="310" t="s">
        <v>144</v>
      </c>
      <c r="I4" s="311"/>
      <c r="J4" s="311"/>
      <c r="K4" s="311"/>
      <c r="L4" s="311"/>
      <c r="M4" s="311"/>
      <c r="N4" s="311"/>
      <c r="O4" s="312" t="s">
        <v>152</v>
      </c>
      <c r="P4" s="313"/>
      <c r="Q4" s="313"/>
      <c r="R4" s="313"/>
      <c r="S4" s="313"/>
      <c r="T4" s="313"/>
      <c r="U4" s="314"/>
    </row>
    <row r="5" spans="1:43" s="72" customFormat="1" ht="74.25" customHeight="1" x14ac:dyDescent="0.25">
      <c r="A5" s="317"/>
      <c r="B5" s="317"/>
      <c r="C5" s="317"/>
      <c r="D5" s="317"/>
      <c r="E5" s="319"/>
      <c r="F5" s="70" t="s">
        <v>69</v>
      </c>
      <c r="G5" s="70" t="s">
        <v>70</v>
      </c>
      <c r="H5" s="71" t="s">
        <v>183</v>
      </c>
      <c r="I5" s="68" t="s">
        <v>18</v>
      </c>
      <c r="J5" s="142" t="s">
        <v>66</v>
      </c>
      <c r="K5" s="68" t="s">
        <v>67</v>
      </c>
      <c r="L5" s="68" t="s">
        <v>49</v>
      </c>
      <c r="M5" s="69" t="s">
        <v>162</v>
      </c>
      <c r="N5" s="69" t="s">
        <v>164</v>
      </c>
      <c r="O5" s="71" t="s">
        <v>182</v>
      </c>
      <c r="P5" s="68" t="s">
        <v>18</v>
      </c>
      <c r="Q5" s="142" t="s">
        <v>66</v>
      </c>
      <c r="R5" s="68" t="s">
        <v>67</v>
      </c>
      <c r="S5" s="68" t="s">
        <v>49</v>
      </c>
      <c r="T5" s="69" t="s">
        <v>162</v>
      </c>
      <c r="U5" s="69" t="s">
        <v>164</v>
      </c>
      <c r="V5" s="232"/>
      <c r="W5" s="233"/>
    </row>
    <row r="6" spans="1:43" s="72" customFormat="1" ht="15.75" x14ac:dyDescent="0.25">
      <c r="A6" s="187"/>
      <c r="B6" s="187"/>
      <c r="C6" s="187"/>
      <c r="D6" s="187"/>
      <c r="E6" s="219"/>
      <c r="F6" s="74"/>
      <c r="G6" s="74"/>
      <c r="H6" s="71"/>
      <c r="I6" s="68"/>
      <c r="J6" s="142"/>
      <c r="K6" s="68"/>
      <c r="L6" s="68"/>
      <c r="M6" s="69"/>
      <c r="N6" s="69"/>
      <c r="O6" s="71"/>
      <c r="P6" s="142">
        <v>11</v>
      </c>
      <c r="Q6" s="142">
        <v>31</v>
      </c>
      <c r="R6" s="142">
        <v>42</v>
      </c>
      <c r="S6" s="142">
        <v>51</v>
      </c>
      <c r="T6" s="142">
        <v>52</v>
      </c>
      <c r="U6" s="142">
        <v>61</v>
      </c>
      <c r="V6" s="234"/>
      <c r="W6" s="234"/>
    </row>
    <row r="7" spans="1:43" s="72" customFormat="1" ht="27.75" customHeight="1" x14ac:dyDescent="0.25">
      <c r="A7" s="309" t="s">
        <v>71</v>
      </c>
      <c r="B7" s="309"/>
      <c r="C7" s="309"/>
      <c r="D7" s="309"/>
      <c r="E7" s="309"/>
      <c r="F7" s="74"/>
      <c r="G7" s="74"/>
      <c r="H7" s="75">
        <f t="shared" ref="H7:H68" si="0">SUM(I7:N7)</f>
        <v>1274671.6410000001</v>
      </c>
      <c r="I7" s="73">
        <f t="shared" ref="I7:N7" si="1">I9+I22+I88+I94</f>
        <v>1099999.3275000001</v>
      </c>
      <c r="J7" s="73">
        <f t="shared" si="1"/>
        <v>0</v>
      </c>
      <c r="K7" s="73">
        <f t="shared" si="1"/>
        <v>37544.41350000001</v>
      </c>
      <c r="L7" s="73">
        <f t="shared" si="1"/>
        <v>122058.9</v>
      </c>
      <c r="M7" s="73">
        <f t="shared" si="1"/>
        <v>15069</v>
      </c>
      <c r="N7" s="73">
        <f t="shared" si="1"/>
        <v>0</v>
      </c>
      <c r="O7" s="75">
        <f t="shared" ref="O7:O68" si="2">SUM(P7:U7)</f>
        <v>169178</v>
      </c>
      <c r="P7" s="73">
        <f t="shared" ref="P7:U7" si="3">P9+P22+P88+P94</f>
        <v>145995</v>
      </c>
      <c r="Q7" s="73">
        <f t="shared" si="3"/>
        <v>0</v>
      </c>
      <c r="R7" s="73">
        <f t="shared" si="3"/>
        <v>4983</v>
      </c>
      <c r="S7" s="73">
        <f t="shared" si="3"/>
        <v>16200</v>
      </c>
      <c r="T7" s="73">
        <f t="shared" si="3"/>
        <v>2000</v>
      </c>
      <c r="U7" s="73">
        <f t="shared" si="3"/>
        <v>0</v>
      </c>
    </row>
    <row r="8" spans="1:43" s="72" customFormat="1" ht="33" customHeight="1" x14ac:dyDescent="0.25">
      <c r="A8" s="212">
        <v>3</v>
      </c>
      <c r="B8" s="212"/>
      <c r="C8" s="212"/>
      <c r="D8" s="212"/>
      <c r="E8" s="212"/>
      <c r="F8" s="213"/>
      <c r="G8" s="213"/>
      <c r="H8" s="214">
        <f t="shared" ref="H8:U8" si="4">H9+H22+H88</f>
        <v>1101905.5560000001</v>
      </c>
      <c r="I8" s="215">
        <f t="shared" si="4"/>
        <v>1035956.0775000001</v>
      </c>
      <c r="J8" s="215">
        <f t="shared" si="4"/>
        <v>0</v>
      </c>
      <c r="K8" s="215">
        <f t="shared" si="4"/>
        <v>33551.128500000006</v>
      </c>
      <c r="L8" s="215">
        <f t="shared" si="4"/>
        <v>17329.349999999999</v>
      </c>
      <c r="M8" s="215">
        <f t="shared" si="4"/>
        <v>15069</v>
      </c>
      <c r="N8" s="218">
        <f t="shared" si="4"/>
        <v>0</v>
      </c>
      <c r="O8" s="214">
        <f t="shared" si="4"/>
        <v>146248</v>
      </c>
      <c r="P8" s="215">
        <f t="shared" si="4"/>
        <v>137495</v>
      </c>
      <c r="Q8" s="215">
        <f t="shared" si="4"/>
        <v>0</v>
      </c>
      <c r="R8" s="215">
        <f t="shared" si="4"/>
        <v>4453</v>
      </c>
      <c r="S8" s="215">
        <f t="shared" si="4"/>
        <v>2300</v>
      </c>
      <c r="T8" s="215">
        <f t="shared" si="4"/>
        <v>2000</v>
      </c>
      <c r="U8" s="215">
        <f t="shared" si="4"/>
        <v>0</v>
      </c>
      <c r="V8" s="307"/>
      <c r="W8" s="308"/>
    </row>
    <row r="9" spans="1:43" ht="15.95" customHeight="1" x14ac:dyDescent="0.3">
      <c r="A9" s="76">
        <v>31</v>
      </c>
      <c r="B9" s="76"/>
      <c r="C9" s="76"/>
      <c r="D9" s="76"/>
      <c r="E9" s="77" t="s">
        <v>22</v>
      </c>
      <c r="F9" s="79">
        <f>SUM(F11:F22)</f>
        <v>0</v>
      </c>
      <c r="G9" s="79">
        <f>SUM(G11:G22)</f>
        <v>0</v>
      </c>
      <c r="H9" s="80">
        <f t="shared" si="0"/>
        <v>664753.86599999992</v>
      </c>
      <c r="I9" s="78">
        <f t="shared" ref="I9:N9" si="5">I10+I13+I19</f>
        <v>664753.86599999992</v>
      </c>
      <c r="J9" s="78">
        <f t="shared" si="5"/>
        <v>0</v>
      </c>
      <c r="K9" s="78">
        <f t="shared" si="5"/>
        <v>0</v>
      </c>
      <c r="L9" s="78">
        <f t="shared" si="5"/>
        <v>0</v>
      </c>
      <c r="M9" s="78">
        <f t="shared" si="5"/>
        <v>0</v>
      </c>
      <c r="N9" s="78">
        <f t="shared" si="5"/>
        <v>0</v>
      </c>
      <c r="O9" s="80">
        <f t="shared" si="2"/>
        <v>88228</v>
      </c>
      <c r="P9" s="78">
        <f t="shared" ref="P9:U9" si="6">P10+P13+P19</f>
        <v>88228</v>
      </c>
      <c r="Q9" s="78">
        <f t="shared" si="6"/>
        <v>0</v>
      </c>
      <c r="R9" s="78">
        <f t="shared" si="6"/>
        <v>0</v>
      </c>
      <c r="S9" s="78">
        <f t="shared" si="6"/>
        <v>0</v>
      </c>
      <c r="T9" s="78">
        <f t="shared" si="6"/>
        <v>0</v>
      </c>
      <c r="U9" s="78">
        <f t="shared" si="6"/>
        <v>0</v>
      </c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</row>
    <row r="10" spans="1:43" s="85" customFormat="1" ht="15.95" customHeight="1" x14ac:dyDescent="0.3">
      <c r="A10" s="82"/>
      <c r="B10" s="82">
        <v>311</v>
      </c>
      <c r="C10" s="82"/>
      <c r="D10" s="82"/>
      <c r="E10" s="83" t="s">
        <v>72</v>
      </c>
      <c r="H10" s="86">
        <f t="shared" si="0"/>
        <v>575711.14500000002</v>
      </c>
      <c r="I10" s="84">
        <f>I11</f>
        <v>575711.14500000002</v>
      </c>
      <c r="J10" s="84">
        <f t="shared" ref="J10:N11" si="7">J11</f>
        <v>0</v>
      </c>
      <c r="K10" s="84">
        <f t="shared" si="7"/>
        <v>0</v>
      </c>
      <c r="L10" s="84">
        <f t="shared" si="7"/>
        <v>0</v>
      </c>
      <c r="M10" s="84">
        <f t="shared" si="7"/>
        <v>0</v>
      </c>
      <c r="N10" s="84">
        <f t="shared" si="7"/>
        <v>0</v>
      </c>
      <c r="O10" s="86">
        <f t="shared" si="2"/>
        <v>76410</v>
      </c>
      <c r="P10" s="84">
        <f>P11</f>
        <v>76410</v>
      </c>
      <c r="Q10" s="84">
        <f t="shared" ref="Q10:U11" si="8">Q11</f>
        <v>0</v>
      </c>
      <c r="R10" s="84">
        <f t="shared" si="8"/>
        <v>0</v>
      </c>
      <c r="S10" s="84">
        <f t="shared" si="8"/>
        <v>0</v>
      </c>
      <c r="T10" s="84">
        <f t="shared" si="8"/>
        <v>0</v>
      </c>
      <c r="U10" s="84">
        <f t="shared" si="8"/>
        <v>0</v>
      </c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</row>
    <row r="11" spans="1:43" s="91" customFormat="1" ht="15.95" customHeight="1" x14ac:dyDescent="0.3">
      <c r="A11" s="88"/>
      <c r="B11" s="88"/>
      <c r="C11" s="88">
        <v>3111</v>
      </c>
      <c r="D11" s="88"/>
      <c r="E11" s="89" t="s">
        <v>73</v>
      </c>
      <c r="F11" s="91">
        <v>0</v>
      </c>
      <c r="G11" s="91">
        <v>0</v>
      </c>
      <c r="H11" s="92">
        <f t="shared" si="0"/>
        <v>575711.14500000002</v>
      </c>
      <c r="I11" s="90">
        <f>I12</f>
        <v>575711.14500000002</v>
      </c>
      <c r="J11" s="90">
        <f t="shared" si="7"/>
        <v>0</v>
      </c>
      <c r="K11" s="90">
        <f t="shared" si="7"/>
        <v>0</v>
      </c>
      <c r="L11" s="90">
        <f t="shared" si="7"/>
        <v>0</v>
      </c>
      <c r="M11" s="90">
        <f t="shared" si="7"/>
        <v>0</v>
      </c>
      <c r="N11" s="90">
        <f t="shared" si="7"/>
        <v>0</v>
      </c>
      <c r="O11" s="92">
        <f t="shared" si="2"/>
        <v>76410</v>
      </c>
      <c r="P11" s="90">
        <f>P12</f>
        <v>76410</v>
      </c>
      <c r="Q11" s="90">
        <f t="shared" si="8"/>
        <v>0</v>
      </c>
      <c r="R11" s="90">
        <f t="shared" si="8"/>
        <v>0</v>
      </c>
      <c r="S11" s="90">
        <f t="shared" si="8"/>
        <v>0</v>
      </c>
      <c r="T11" s="90">
        <f t="shared" si="8"/>
        <v>0</v>
      </c>
      <c r="U11" s="90">
        <f t="shared" si="8"/>
        <v>0</v>
      </c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</row>
    <row r="12" spans="1:43" s="81" customFormat="1" ht="15.95" customHeight="1" x14ac:dyDescent="0.3">
      <c r="A12" s="93"/>
      <c r="B12" s="93"/>
      <c r="C12" s="94"/>
      <c r="D12" s="93">
        <v>31111</v>
      </c>
      <c r="E12" s="95" t="s">
        <v>74</v>
      </c>
      <c r="H12" s="97">
        <f t="shared" si="0"/>
        <v>575711.14500000002</v>
      </c>
      <c r="I12" s="96">
        <f>P12*7.5345</f>
        <v>575711.14500000002</v>
      </c>
      <c r="J12" s="96">
        <f t="shared" ref="J12:N12" si="9">Q12*7.5345</f>
        <v>0</v>
      </c>
      <c r="K12" s="96">
        <f t="shared" si="9"/>
        <v>0</v>
      </c>
      <c r="L12" s="96">
        <f t="shared" si="9"/>
        <v>0</v>
      </c>
      <c r="M12" s="96">
        <f t="shared" si="9"/>
        <v>0</v>
      </c>
      <c r="N12" s="96">
        <f t="shared" si="9"/>
        <v>0</v>
      </c>
      <c r="O12" s="97">
        <f t="shared" si="2"/>
        <v>76410</v>
      </c>
      <c r="P12" s="96">
        <v>76410</v>
      </c>
      <c r="Q12" s="96"/>
      <c r="R12" s="96"/>
      <c r="S12" s="96"/>
      <c r="T12" s="96"/>
      <c r="U12" s="96"/>
    </row>
    <row r="13" spans="1:43" s="85" customFormat="1" ht="15.95" customHeight="1" x14ac:dyDescent="0.3">
      <c r="A13" s="82"/>
      <c r="B13" s="82">
        <v>312</v>
      </c>
      <c r="C13" s="82"/>
      <c r="D13" s="82"/>
      <c r="E13" s="83" t="s">
        <v>75</v>
      </c>
      <c r="H13" s="86">
        <f t="shared" si="0"/>
        <v>19002.009000000002</v>
      </c>
      <c r="I13" s="84">
        <f t="shared" ref="I13:N13" si="10">I14</f>
        <v>19002.009000000002</v>
      </c>
      <c r="J13" s="84">
        <f t="shared" si="10"/>
        <v>0</v>
      </c>
      <c r="K13" s="84">
        <f t="shared" si="10"/>
        <v>0</v>
      </c>
      <c r="L13" s="84">
        <f t="shared" si="10"/>
        <v>0</v>
      </c>
      <c r="M13" s="84">
        <f t="shared" si="10"/>
        <v>0</v>
      </c>
      <c r="N13" s="84">
        <f t="shared" si="10"/>
        <v>0</v>
      </c>
      <c r="O13" s="86">
        <f t="shared" si="2"/>
        <v>2522</v>
      </c>
      <c r="P13" s="84">
        <f t="shared" ref="P13:U13" si="11">P14</f>
        <v>2522</v>
      </c>
      <c r="Q13" s="84">
        <f t="shared" si="11"/>
        <v>0</v>
      </c>
      <c r="R13" s="84">
        <f t="shared" si="11"/>
        <v>0</v>
      </c>
      <c r="S13" s="84">
        <f t="shared" si="11"/>
        <v>0</v>
      </c>
      <c r="T13" s="84">
        <f t="shared" si="11"/>
        <v>0</v>
      </c>
      <c r="U13" s="84">
        <f t="shared" si="11"/>
        <v>0</v>
      </c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</row>
    <row r="14" spans="1:43" s="91" customFormat="1" ht="15.95" customHeight="1" x14ac:dyDescent="0.3">
      <c r="A14" s="88"/>
      <c r="B14" s="88"/>
      <c r="C14" s="88">
        <v>3121</v>
      </c>
      <c r="D14" s="88"/>
      <c r="E14" s="89" t="s">
        <v>75</v>
      </c>
      <c r="F14" s="91">
        <v>0</v>
      </c>
      <c r="G14" s="91">
        <v>0</v>
      </c>
      <c r="H14" s="92">
        <f t="shared" si="0"/>
        <v>19002.009000000002</v>
      </c>
      <c r="I14" s="90">
        <f>SUM(I15:I18)</f>
        <v>19002.009000000002</v>
      </c>
      <c r="J14" s="90">
        <f>SUM(J16:J18)</f>
        <v>0</v>
      </c>
      <c r="K14" s="90">
        <f>SUM(K16:K18)</f>
        <v>0</v>
      </c>
      <c r="L14" s="90">
        <f>SUM(L16:L18)</f>
        <v>0</v>
      </c>
      <c r="M14" s="90">
        <f>SUM(M16:M18)</f>
        <v>0</v>
      </c>
      <c r="N14" s="90">
        <f>SUM(N16:N18)</f>
        <v>0</v>
      </c>
      <c r="O14" s="92">
        <f t="shared" si="2"/>
        <v>2522</v>
      </c>
      <c r="P14" s="90">
        <f>SUM(P15:P18)</f>
        <v>2522</v>
      </c>
      <c r="Q14" s="90">
        <f>SUM(Q16:Q18)</f>
        <v>0</v>
      </c>
      <c r="R14" s="90">
        <f>SUM(R16:R18)</f>
        <v>0</v>
      </c>
      <c r="S14" s="90">
        <f>SUM(S16:S18)</f>
        <v>0</v>
      </c>
      <c r="T14" s="90">
        <f>SUM(T16:T18)</f>
        <v>0</v>
      </c>
      <c r="U14" s="90">
        <f>SUM(U16:U18)</f>
        <v>0</v>
      </c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</row>
    <row r="15" spans="1:43" s="81" customFormat="1" ht="15.95" customHeight="1" x14ac:dyDescent="0.3">
      <c r="A15" s="93"/>
      <c r="B15" s="93"/>
      <c r="C15" s="94"/>
      <c r="D15" s="93">
        <v>31212</v>
      </c>
      <c r="E15" s="95" t="s">
        <v>76</v>
      </c>
      <c r="H15" s="97">
        <f t="shared" si="0"/>
        <v>5997.4620000000004</v>
      </c>
      <c r="I15" s="96">
        <f>P15*7.5345</f>
        <v>5997.4620000000004</v>
      </c>
      <c r="J15" s="96">
        <f t="shared" ref="J15:N18" si="12">Q15*7.5345</f>
        <v>0</v>
      </c>
      <c r="K15" s="96">
        <f t="shared" si="12"/>
        <v>0</v>
      </c>
      <c r="L15" s="96">
        <f t="shared" si="12"/>
        <v>0</v>
      </c>
      <c r="M15" s="96">
        <f t="shared" si="12"/>
        <v>0</v>
      </c>
      <c r="N15" s="96">
        <f t="shared" si="12"/>
        <v>0</v>
      </c>
      <c r="O15" s="97">
        <f t="shared" si="2"/>
        <v>796</v>
      </c>
      <c r="P15" s="96">
        <v>796</v>
      </c>
      <c r="Q15" s="96"/>
      <c r="R15" s="96"/>
      <c r="S15" s="96"/>
      <c r="T15" s="96"/>
      <c r="U15" s="96"/>
    </row>
    <row r="16" spans="1:43" s="81" customFormat="1" ht="15.95" customHeight="1" x14ac:dyDescent="0.3">
      <c r="A16" s="93"/>
      <c r="B16" s="93"/>
      <c r="C16" s="94"/>
      <c r="D16" s="93">
        <v>31215</v>
      </c>
      <c r="E16" s="95" t="s">
        <v>77</v>
      </c>
      <c r="H16" s="97">
        <f t="shared" si="0"/>
        <v>4000.8195000000001</v>
      </c>
      <c r="I16" s="96">
        <f t="shared" ref="I16:I18" si="13">P16*7.5345</f>
        <v>4000.8195000000001</v>
      </c>
      <c r="J16" s="96">
        <f t="shared" si="12"/>
        <v>0</v>
      </c>
      <c r="K16" s="96">
        <f t="shared" si="12"/>
        <v>0</v>
      </c>
      <c r="L16" s="96">
        <f t="shared" si="12"/>
        <v>0</v>
      </c>
      <c r="M16" s="96">
        <f t="shared" si="12"/>
        <v>0</v>
      </c>
      <c r="N16" s="96">
        <f t="shared" si="12"/>
        <v>0</v>
      </c>
      <c r="O16" s="97">
        <f t="shared" si="2"/>
        <v>531</v>
      </c>
      <c r="P16" s="96">
        <v>531</v>
      </c>
      <c r="Q16" s="96"/>
      <c r="R16" s="96"/>
      <c r="S16" s="96"/>
      <c r="T16" s="96"/>
      <c r="U16" s="96"/>
    </row>
    <row r="17" spans="1:43" s="81" customFormat="1" ht="15.95" customHeight="1" x14ac:dyDescent="0.3">
      <c r="A17" s="93"/>
      <c r="B17" s="93"/>
      <c r="C17" s="94"/>
      <c r="D17" s="93">
        <v>31216</v>
      </c>
      <c r="E17" s="95" t="s">
        <v>78</v>
      </c>
      <c r="H17" s="97">
        <f t="shared" si="0"/>
        <v>9003.7275000000009</v>
      </c>
      <c r="I17" s="96">
        <f t="shared" si="13"/>
        <v>9003.7275000000009</v>
      </c>
      <c r="J17" s="96">
        <f t="shared" si="12"/>
        <v>0</v>
      </c>
      <c r="K17" s="96">
        <f t="shared" si="12"/>
        <v>0</v>
      </c>
      <c r="L17" s="96">
        <f t="shared" si="12"/>
        <v>0</v>
      </c>
      <c r="M17" s="96">
        <f t="shared" si="12"/>
        <v>0</v>
      </c>
      <c r="N17" s="96">
        <f t="shared" si="12"/>
        <v>0</v>
      </c>
      <c r="O17" s="97">
        <f t="shared" si="2"/>
        <v>1195</v>
      </c>
      <c r="P17" s="96">
        <v>1195</v>
      </c>
      <c r="Q17" s="96"/>
      <c r="R17" s="96"/>
      <c r="S17" s="96"/>
      <c r="T17" s="96"/>
      <c r="U17" s="96"/>
    </row>
    <row r="18" spans="1:43" s="81" customFormat="1" ht="15.95" customHeight="1" x14ac:dyDescent="0.3">
      <c r="A18" s="93"/>
      <c r="B18" s="93"/>
      <c r="C18" s="94"/>
      <c r="D18" s="93">
        <v>31219</v>
      </c>
      <c r="E18" s="95" t="s">
        <v>79</v>
      </c>
      <c r="H18" s="97">
        <f t="shared" si="0"/>
        <v>0</v>
      </c>
      <c r="I18" s="96">
        <f t="shared" si="13"/>
        <v>0</v>
      </c>
      <c r="J18" s="96">
        <f t="shared" si="12"/>
        <v>0</v>
      </c>
      <c r="K18" s="96">
        <f t="shared" si="12"/>
        <v>0</v>
      </c>
      <c r="L18" s="96">
        <f t="shared" si="12"/>
        <v>0</v>
      </c>
      <c r="M18" s="96">
        <f t="shared" si="12"/>
        <v>0</v>
      </c>
      <c r="N18" s="96">
        <f t="shared" si="12"/>
        <v>0</v>
      </c>
      <c r="O18" s="97">
        <f t="shared" si="2"/>
        <v>0</v>
      </c>
      <c r="P18" s="96">
        <v>0</v>
      </c>
      <c r="Q18" s="96"/>
      <c r="R18" s="96"/>
      <c r="S18" s="96"/>
      <c r="T18" s="96"/>
      <c r="U18" s="96"/>
    </row>
    <row r="19" spans="1:43" s="85" customFormat="1" ht="15.95" customHeight="1" x14ac:dyDescent="0.3">
      <c r="A19" s="82"/>
      <c r="B19" s="82">
        <v>313</v>
      </c>
      <c r="C19" s="82"/>
      <c r="D19" s="82"/>
      <c r="E19" s="83" t="s">
        <v>80</v>
      </c>
      <c r="H19" s="86">
        <f t="shared" si="0"/>
        <v>70040.712</v>
      </c>
      <c r="I19" s="84">
        <f>I20</f>
        <v>70040.712</v>
      </c>
      <c r="J19" s="84">
        <f t="shared" ref="J19:N19" si="14">J20</f>
        <v>0</v>
      </c>
      <c r="K19" s="84">
        <f t="shared" si="14"/>
        <v>0</v>
      </c>
      <c r="L19" s="84">
        <f t="shared" si="14"/>
        <v>0</v>
      </c>
      <c r="M19" s="84">
        <f t="shared" si="14"/>
        <v>0</v>
      </c>
      <c r="N19" s="84">
        <f t="shared" si="14"/>
        <v>0</v>
      </c>
      <c r="O19" s="86">
        <f t="shared" si="2"/>
        <v>9296</v>
      </c>
      <c r="P19" s="84">
        <f>P20</f>
        <v>9296</v>
      </c>
      <c r="Q19" s="84">
        <f t="shared" ref="Q19:U19" si="15">Q20</f>
        <v>0</v>
      </c>
      <c r="R19" s="84">
        <f t="shared" si="15"/>
        <v>0</v>
      </c>
      <c r="S19" s="84">
        <f t="shared" si="15"/>
        <v>0</v>
      </c>
      <c r="T19" s="84">
        <f t="shared" si="15"/>
        <v>0</v>
      </c>
      <c r="U19" s="84">
        <f t="shared" si="15"/>
        <v>0</v>
      </c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</row>
    <row r="20" spans="1:43" s="91" customFormat="1" ht="15.95" customHeight="1" x14ac:dyDescent="0.3">
      <c r="A20" s="88"/>
      <c r="B20" s="88"/>
      <c r="C20" s="88">
        <v>3132</v>
      </c>
      <c r="D20" s="88"/>
      <c r="E20" s="89" t="s">
        <v>81</v>
      </c>
      <c r="F20" s="91">
        <v>0</v>
      </c>
      <c r="G20" s="91">
        <v>0</v>
      </c>
      <c r="H20" s="92">
        <f t="shared" si="0"/>
        <v>70040.712</v>
      </c>
      <c r="I20" s="90">
        <f t="shared" ref="I20:N20" si="16">SUM(I21:I21)</f>
        <v>70040.712</v>
      </c>
      <c r="J20" s="90">
        <f t="shared" si="16"/>
        <v>0</v>
      </c>
      <c r="K20" s="90">
        <f t="shared" si="16"/>
        <v>0</v>
      </c>
      <c r="L20" s="90">
        <f t="shared" si="16"/>
        <v>0</v>
      </c>
      <c r="M20" s="90">
        <f t="shared" si="16"/>
        <v>0</v>
      </c>
      <c r="N20" s="90">
        <f t="shared" si="16"/>
        <v>0</v>
      </c>
      <c r="O20" s="92">
        <f t="shared" si="2"/>
        <v>9296</v>
      </c>
      <c r="P20" s="90">
        <f t="shared" ref="P20:U20" si="17">SUM(P21:P21)</f>
        <v>9296</v>
      </c>
      <c r="Q20" s="90">
        <f t="shared" si="17"/>
        <v>0</v>
      </c>
      <c r="R20" s="90">
        <f t="shared" si="17"/>
        <v>0</v>
      </c>
      <c r="S20" s="90">
        <f t="shared" si="17"/>
        <v>0</v>
      </c>
      <c r="T20" s="90">
        <f t="shared" si="17"/>
        <v>0</v>
      </c>
      <c r="U20" s="90">
        <f t="shared" si="17"/>
        <v>0</v>
      </c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</row>
    <row r="21" spans="1:43" s="81" customFormat="1" ht="15.95" customHeight="1" x14ac:dyDescent="0.3">
      <c r="A21" s="93"/>
      <c r="B21" s="93"/>
      <c r="C21" s="94"/>
      <c r="D21" s="93">
        <v>31321</v>
      </c>
      <c r="E21" s="95" t="s">
        <v>81</v>
      </c>
      <c r="H21" s="97">
        <f t="shared" si="0"/>
        <v>70040.712</v>
      </c>
      <c r="I21" s="96">
        <f>P21*7.5345</f>
        <v>70040.712</v>
      </c>
      <c r="J21" s="96">
        <f t="shared" ref="J21:N21" si="18">Q21*7.5345</f>
        <v>0</v>
      </c>
      <c r="K21" s="96">
        <f t="shared" si="18"/>
        <v>0</v>
      </c>
      <c r="L21" s="96">
        <f t="shared" si="18"/>
        <v>0</v>
      </c>
      <c r="M21" s="96">
        <f t="shared" si="18"/>
        <v>0</v>
      </c>
      <c r="N21" s="96">
        <f t="shared" si="18"/>
        <v>0</v>
      </c>
      <c r="O21" s="97">
        <f t="shared" si="2"/>
        <v>9296</v>
      </c>
      <c r="P21" s="96">
        <v>9296</v>
      </c>
      <c r="Q21" s="96"/>
      <c r="R21" s="96"/>
      <c r="S21" s="96"/>
      <c r="T21" s="96"/>
      <c r="U21" s="96"/>
    </row>
    <row r="22" spans="1:43" s="99" customFormat="1" ht="15.95" customHeight="1" x14ac:dyDescent="0.3">
      <c r="A22" s="76">
        <v>32</v>
      </c>
      <c r="B22" s="76"/>
      <c r="C22" s="76"/>
      <c r="D22" s="76"/>
      <c r="E22" s="77" t="s">
        <v>35</v>
      </c>
      <c r="F22" s="78">
        <f>F23+F34+F48+F71+F75</f>
        <v>0</v>
      </c>
      <c r="G22" s="98">
        <f>G23+G34+G48+G71+G75</f>
        <v>0</v>
      </c>
      <c r="H22" s="80">
        <f t="shared" si="0"/>
        <v>431651.50500000006</v>
      </c>
      <c r="I22" s="78">
        <f t="shared" ref="I22:N22" si="19">I23+I34+I48+I71+I75</f>
        <v>365702.02650000009</v>
      </c>
      <c r="J22" s="78">
        <f t="shared" si="19"/>
        <v>0</v>
      </c>
      <c r="K22" s="78">
        <f t="shared" si="19"/>
        <v>33551.128500000006</v>
      </c>
      <c r="L22" s="78">
        <f t="shared" si="19"/>
        <v>17329.349999999999</v>
      </c>
      <c r="M22" s="78">
        <f t="shared" si="19"/>
        <v>15069</v>
      </c>
      <c r="N22" s="78">
        <f t="shared" si="19"/>
        <v>0</v>
      </c>
      <c r="O22" s="80">
        <f t="shared" si="2"/>
        <v>57290</v>
      </c>
      <c r="P22" s="78">
        <f t="shared" ref="P22:U22" si="20">P23+P34+P48+P71+P75</f>
        <v>48537</v>
      </c>
      <c r="Q22" s="78">
        <f t="shared" si="20"/>
        <v>0</v>
      </c>
      <c r="R22" s="78">
        <f t="shared" si="20"/>
        <v>4453</v>
      </c>
      <c r="S22" s="78">
        <f t="shared" si="20"/>
        <v>2300</v>
      </c>
      <c r="T22" s="78">
        <f t="shared" si="20"/>
        <v>2000</v>
      </c>
      <c r="U22" s="78">
        <f t="shared" si="20"/>
        <v>0</v>
      </c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</row>
    <row r="23" spans="1:43" s="85" customFormat="1" ht="15.95" customHeight="1" x14ac:dyDescent="0.3">
      <c r="A23" s="82"/>
      <c r="B23" s="82">
        <v>321</v>
      </c>
      <c r="C23" s="82"/>
      <c r="D23" s="82"/>
      <c r="E23" s="83" t="s">
        <v>82</v>
      </c>
      <c r="H23" s="86">
        <f t="shared" si="0"/>
        <v>16636.175999999999</v>
      </c>
      <c r="I23" s="84">
        <f>I24+I28+I30+I32</f>
        <v>5703.6165000000001</v>
      </c>
      <c r="J23" s="84">
        <f t="shared" ref="J23:N23" si="21">J24+J28+J30+J32</f>
        <v>0</v>
      </c>
      <c r="K23" s="84">
        <f>K24+K28+K30+K32</f>
        <v>10932.559500000001</v>
      </c>
      <c r="L23" s="84">
        <f t="shared" si="21"/>
        <v>0</v>
      </c>
      <c r="M23" s="84">
        <f t="shared" si="21"/>
        <v>0</v>
      </c>
      <c r="N23" s="84">
        <f t="shared" si="21"/>
        <v>0</v>
      </c>
      <c r="O23" s="86">
        <f t="shared" si="2"/>
        <v>2208</v>
      </c>
      <c r="P23" s="84">
        <f>P24+P28+P30+P32</f>
        <v>757</v>
      </c>
      <c r="Q23" s="84">
        <f t="shared" ref="Q23:U23" si="22">Q24+Q28+Q30+Q32</f>
        <v>0</v>
      </c>
      <c r="R23" s="84">
        <f t="shared" si="22"/>
        <v>1451</v>
      </c>
      <c r="S23" s="84">
        <f t="shared" si="22"/>
        <v>0</v>
      </c>
      <c r="T23" s="84">
        <f t="shared" si="22"/>
        <v>0</v>
      </c>
      <c r="U23" s="84">
        <f t="shared" si="22"/>
        <v>0</v>
      </c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</row>
    <row r="24" spans="1:43" s="91" customFormat="1" ht="15.95" customHeight="1" x14ac:dyDescent="0.3">
      <c r="A24" s="88"/>
      <c r="B24" s="88"/>
      <c r="C24" s="88">
        <v>3211</v>
      </c>
      <c r="D24" s="88"/>
      <c r="E24" s="89" t="s">
        <v>83</v>
      </c>
      <c r="F24" s="91">
        <f>SUM(F28:F72)</f>
        <v>0</v>
      </c>
      <c r="G24" s="91">
        <f>SUM(G28:G72)</f>
        <v>0</v>
      </c>
      <c r="H24" s="92">
        <f t="shared" si="0"/>
        <v>7647.5175000000008</v>
      </c>
      <c r="I24" s="90">
        <f t="shared" ref="I24:N24" si="23">SUM(I25:I27)</f>
        <v>0</v>
      </c>
      <c r="J24" s="90">
        <f t="shared" si="23"/>
        <v>0</v>
      </c>
      <c r="K24" s="90">
        <f t="shared" si="23"/>
        <v>7647.5175000000008</v>
      </c>
      <c r="L24" s="90">
        <f t="shared" si="23"/>
        <v>0</v>
      </c>
      <c r="M24" s="90">
        <f t="shared" si="23"/>
        <v>0</v>
      </c>
      <c r="N24" s="90">
        <f t="shared" si="23"/>
        <v>0</v>
      </c>
      <c r="O24" s="92">
        <f t="shared" si="2"/>
        <v>1015</v>
      </c>
      <c r="P24" s="90">
        <f t="shared" ref="P24:U24" si="24">SUM(P25:P27)</f>
        <v>0</v>
      </c>
      <c r="Q24" s="90">
        <f t="shared" si="24"/>
        <v>0</v>
      </c>
      <c r="R24" s="90">
        <f t="shared" si="24"/>
        <v>1015</v>
      </c>
      <c r="S24" s="90">
        <f t="shared" si="24"/>
        <v>0</v>
      </c>
      <c r="T24" s="90">
        <f t="shared" si="24"/>
        <v>0</v>
      </c>
      <c r="U24" s="90">
        <f t="shared" si="24"/>
        <v>0</v>
      </c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</row>
    <row r="25" spans="1:43" s="81" customFormat="1" ht="15.95" customHeight="1" x14ac:dyDescent="0.3">
      <c r="A25" s="93"/>
      <c r="B25" s="93"/>
      <c r="C25" s="94"/>
      <c r="D25" s="93">
        <v>32111</v>
      </c>
      <c r="E25" s="95" t="s">
        <v>84</v>
      </c>
      <c r="F25" s="87"/>
      <c r="G25" s="87"/>
      <c r="H25" s="97">
        <f t="shared" si="0"/>
        <v>2486.3850000000002</v>
      </c>
      <c r="I25" s="96">
        <f>P25*7.5345</f>
        <v>0</v>
      </c>
      <c r="J25" s="96">
        <f t="shared" ref="J25:N26" si="25">Q25*7.5345</f>
        <v>0</v>
      </c>
      <c r="K25" s="96">
        <f t="shared" si="25"/>
        <v>2486.3850000000002</v>
      </c>
      <c r="L25" s="96">
        <f t="shared" si="25"/>
        <v>0</v>
      </c>
      <c r="M25" s="96">
        <f t="shared" si="25"/>
        <v>0</v>
      </c>
      <c r="N25" s="96">
        <f t="shared" si="25"/>
        <v>0</v>
      </c>
      <c r="O25" s="97">
        <f t="shared" si="2"/>
        <v>330</v>
      </c>
      <c r="P25" s="96"/>
      <c r="Q25" s="96"/>
      <c r="R25" s="96">
        <v>330</v>
      </c>
      <c r="S25" s="96"/>
      <c r="T25" s="96"/>
      <c r="U25" s="96"/>
    </row>
    <row r="26" spans="1:43" s="81" customFormat="1" ht="15.95" customHeight="1" x14ac:dyDescent="0.3">
      <c r="A26" s="93"/>
      <c r="B26" s="93"/>
      <c r="C26" s="94"/>
      <c r="D26" s="93">
        <v>32113</v>
      </c>
      <c r="E26" s="95" t="s">
        <v>85</v>
      </c>
      <c r="F26" s="87"/>
      <c r="G26" s="87"/>
      <c r="H26" s="97">
        <f t="shared" si="0"/>
        <v>2976.1275000000001</v>
      </c>
      <c r="I26" s="96">
        <f t="shared" ref="I26:I27" si="26">P26*7.5345</f>
        <v>0</v>
      </c>
      <c r="J26" s="96">
        <f t="shared" si="25"/>
        <v>0</v>
      </c>
      <c r="K26" s="96">
        <f t="shared" si="25"/>
        <v>2976.1275000000001</v>
      </c>
      <c r="L26" s="96">
        <f t="shared" si="25"/>
        <v>0</v>
      </c>
      <c r="M26" s="96">
        <f t="shared" si="25"/>
        <v>0</v>
      </c>
      <c r="N26" s="96">
        <f t="shared" si="25"/>
        <v>0</v>
      </c>
      <c r="O26" s="97">
        <f t="shared" si="2"/>
        <v>395</v>
      </c>
      <c r="P26" s="96"/>
      <c r="Q26" s="96"/>
      <c r="R26" s="96">
        <v>395</v>
      </c>
      <c r="S26" s="96"/>
      <c r="T26" s="96"/>
      <c r="U26" s="96"/>
    </row>
    <row r="27" spans="1:43" s="81" customFormat="1" ht="15.95" customHeight="1" x14ac:dyDescent="0.3">
      <c r="A27" s="93"/>
      <c r="B27" s="93"/>
      <c r="C27" s="94"/>
      <c r="D27" s="93">
        <v>32115</v>
      </c>
      <c r="E27" s="95" t="s">
        <v>86</v>
      </c>
      <c r="F27" s="87"/>
      <c r="G27" s="87"/>
      <c r="H27" s="97">
        <f t="shared" si="0"/>
        <v>2185.0050000000001</v>
      </c>
      <c r="I27" s="96">
        <f t="shared" si="26"/>
        <v>0</v>
      </c>
      <c r="J27" s="96">
        <f t="shared" ref="J27" si="27">Q27*7.5345</f>
        <v>0</v>
      </c>
      <c r="K27" s="96">
        <f t="shared" ref="K27" si="28">R27*7.5345</f>
        <v>2185.0050000000001</v>
      </c>
      <c r="L27" s="96">
        <f t="shared" ref="L27" si="29">S27*7.5345</f>
        <v>0</v>
      </c>
      <c r="M27" s="96">
        <f t="shared" ref="M27" si="30">T27*7.5345</f>
        <v>0</v>
      </c>
      <c r="N27" s="96">
        <f t="shared" ref="N27" si="31">U27*7.5345</f>
        <v>0</v>
      </c>
      <c r="O27" s="97">
        <f t="shared" si="2"/>
        <v>290</v>
      </c>
      <c r="P27" s="96"/>
      <c r="Q27" s="96"/>
      <c r="R27" s="96">
        <v>290</v>
      </c>
      <c r="S27" s="96"/>
      <c r="T27" s="96"/>
      <c r="U27" s="96"/>
    </row>
    <row r="28" spans="1:43" s="91" customFormat="1" ht="15.95" customHeight="1" x14ac:dyDescent="0.3">
      <c r="A28" s="88"/>
      <c r="B28" s="88"/>
      <c r="C28" s="88">
        <v>3212</v>
      </c>
      <c r="D28" s="88"/>
      <c r="E28" s="89" t="s">
        <v>87</v>
      </c>
      <c r="F28" s="91">
        <v>0</v>
      </c>
      <c r="G28" s="91">
        <v>0</v>
      </c>
      <c r="H28" s="92">
        <f t="shared" si="0"/>
        <v>5703.6165000000001</v>
      </c>
      <c r="I28" s="90">
        <f t="shared" ref="I28:N28" si="32">I29</f>
        <v>5703.6165000000001</v>
      </c>
      <c r="J28" s="90">
        <f t="shared" si="32"/>
        <v>0</v>
      </c>
      <c r="K28" s="90">
        <f t="shared" si="32"/>
        <v>0</v>
      </c>
      <c r="L28" s="90">
        <f t="shared" si="32"/>
        <v>0</v>
      </c>
      <c r="M28" s="90">
        <f t="shared" si="32"/>
        <v>0</v>
      </c>
      <c r="N28" s="90">
        <f t="shared" si="32"/>
        <v>0</v>
      </c>
      <c r="O28" s="92">
        <f t="shared" si="2"/>
        <v>757</v>
      </c>
      <c r="P28" s="90">
        <f t="shared" ref="P28:U28" si="33">P29</f>
        <v>757</v>
      </c>
      <c r="Q28" s="90">
        <f t="shared" si="33"/>
        <v>0</v>
      </c>
      <c r="R28" s="90">
        <f t="shared" si="33"/>
        <v>0</v>
      </c>
      <c r="S28" s="90">
        <f t="shared" si="33"/>
        <v>0</v>
      </c>
      <c r="T28" s="90"/>
      <c r="U28" s="90">
        <f t="shared" si="33"/>
        <v>0</v>
      </c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</row>
    <row r="29" spans="1:43" s="81" customFormat="1" ht="15.95" customHeight="1" x14ac:dyDescent="0.3">
      <c r="A29" s="93"/>
      <c r="B29" s="93"/>
      <c r="C29" s="94"/>
      <c r="D29" s="93">
        <v>32121</v>
      </c>
      <c r="E29" s="95" t="s">
        <v>88</v>
      </c>
      <c r="H29" s="97">
        <f t="shared" si="0"/>
        <v>5703.6165000000001</v>
      </c>
      <c r="I29" s="96">
        <f>P29*7.5345</f>
        <v>5703.6165000000001</v>
      </c>
      <c r="J29" s="96">
        <f t="shared" ref="J29:N29" si="34">Q29*7.5345</f>
        <v>0</v>
      </c>
      <c r="K29" s="96">
        <f t="shared" si="34"/>
        <v>0</v>
      </c>
      <c r="L29" s="96">
        <f t="shared" si="34"/>
        <v>0</v>
      </c>
      <c r="M29" s="96">
        <f t="shared" si="34"/>
        <v>0</v>
      </c>
      <c r="N29" s="96">
        <f t="shared" si="34"/>
        <v>0</v>
      </c>
      <c r="O29" s="97">
        <f t="shared" si="2"/>
        <v>757</v>
      </c>
      <c r="P29" s="96">
        <v>757</v>
      </c>
      <c r="Q29" s="96"/>
      <c r="R29" s="96"/>
      <c r="S29" s="96"/>
      <c r="T29" s="96"/>
      <c r="U29" s="96"/>
    </row>
    <row r="30" spans="1:43" s="91" customFormat="1" ht="15.95" customHeight="1" x14ac:dyDescent="0.3">
      <c r="A30" s="88"/>
      <c r="B30" s="88"/>
      <c r="C30" s="88">
        <v>3213</v>
      </c>
      <c r="D30" s="88"/>
      <c r="E30" s="89" t="s">
        <v>89</v>
      </c>
      <c r="F30" s="91">
        <v>0</v>
      </c>
      <c r="G30" s="91">
        <v>0</v>
      </c>
      <c r="H30" s="92">
        <f t="shared" si="0"/>
        <v>2493.9195</v>
      </c>
      <c r="I30" s="90">
        <f t="shared" ref="I30:N30" si="35">SUM(I31)</f>
        <v>0</v>
      </c>
      <c r="J30" s="90">
        <f t="shared" si="35"/>
        <v>0</v>
      </c>
      <c r="K30" s="90">
        <f t="shared" si="35"/>
        <v>2493.9195</v>
      </c>
      <c r="L30" s="90">
        <f t="shared" si="35"/>
        <v>0</v>
      </c>
      <c r="M30" s="90">
        <f t="shared" si="35"/>
        <v>0</v>
      </c>
      <c r="N30" s="90">
        <f t="shared" si="35"/>
        <v>0</v>
      </c>
      <c r="O30" s="92">
        <f t="shared" si="2"/>
        <v>331</v>
      </c>
      <c r="P30" s="90">
        <f t="shared" ref="P30:U30" si="36">SUM(P31)</f>
        <v>0</v>
      </c>
      <c r="Q30" s="90">
        <f t="shared" si="36"/>
        <v>0</v>
      </c>
      <c r="R30" s="90">
        <f t="shared" si="36"/>
        <v>331</v>
      </c>
      <c r="S30" s="90">
        <f t="shared" si="36"/>
        <v>0</v>
      </c>
      <c r="T30" s="90"/>
      <c r="U30" s="90">
        <f t="shared" si="36"/>
        <v>0</v>
      </c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</row>
    <row r="31" spans="1:43" s="81" customFormat="1" ht="15.95" customHeight="1" x14ac:dyDescent="0.3">
      <c r="A31" s="93"/>
      <c r="B31" s="93"/>
      <c r="C31" s="94"/>
      <c r="D31" s="93">
        <v>32131</v>
      </c>
      <c r="E31" s="95" t="s">
        <v>90</v>
      </c>
      <c r="F31" s="87"/>
      <c r="G31" s="87"/>
      <c r="H31" s="97">
        <f t="shared" si="0"/>
        <v>2493.9195</v>
      </c>
      <c r="I31" s="96">
        <f>P31*7.5345</f>
        <v>0</v>
      </c>
      <c r="J31" s="96">
        <f t="shared" ref="J31:N31" si="37">Q31*7.5345</f>
        <v>0</v>
      </c>
      <c r="K31" s="96">
        <f t="shared" si="37"/>
        <v>2493.9195</v>
      </c>
      <c r="L31" s="96">
        <f t="shared" si="37"/>
        <v>0</v>
      </c>
      <c r="M31" s="96">
        <f t="shared" si="37"/>
        <v>0</v>
      </c>
      <c r="N31" s="96">
        <f t="shared" si="37"/>
        <v>0</v>
      </c>
      <c r="O31" s="97">
        <f t="shared" si="2"/>
        <v>331</v>
      </c>
      <c r="P31" s="96"/>
      <c r="Q31" s="96"/>
      <c r="R31" s="96">
        <v>331</v>
      </c>
      <c r="S31" s="96"/>
      <c r="T31" s="96"/>
      <c r="U31" s="96"/>
    </row>
    <row r="32" spans="1:43" s="91" customFormat="1" ht="15.95" customHeight="1" x14ac:dyDescent="0.3">
      <c r="A32" s="88"/>
      <c r="B32" s="88"/>
      <c r="C32" s="88">
        <v>3214</v>
      </c>
      <c r="D32" s="88"/>
      <c r="E32" s="89" t="s">
        <v>212</v>
      </c>
      <c r="H32" s="92">
        <f t="shared" si="0"/>
        <v>791.12250000000006</v>
      </c>
      <c r="I32" s="90">
        <f>SUM(I33)</f>
        <v>0</v>
      </c>
      <c r="J32" s="90">
        <f t="shared" ref="J32:N32" si="38">SUM(J33)</f>
        <v>0</v>
      </c>
      <c r="K32" s="90">
        <f t="shared" si="38"/>
        <v>791.12250000000006</v>
      </c>
      <c r="L32" s="90">
        <f t="shared" si="38"/>
        <v>0</v>
      </c>
      <c r="M32" s="90">
        <f t="shared" si="38"/>
        <v>0</v>
      </c>
      <c r="N32" s="90">
        <f t="shared" si="38"/>
        <v>0</v>
      </c>
      <c r="O32" s="92">
        <f t="shared" si="2"/>
        <v>105</v>
      </c>
      <c r="P32" s="90">
        <f>SUM(P33)</f>
        <v>0</v>
      </c>
      <c r="Q32" s="90">
        <f t="shared" ref="Q32:U32" si="39">SUM(Q33)</f>
        <v>0</v>
      </c>
      <c r="R32" s="90">
        <f t="shared" si="39"/>
        <v>105</v>
      </c>
      <c r="S32" s="90">
        <f t="shared" si="39"/>
        <v>0</v>
      </c>
      <c r="T32" s="90">
        <f t="shared" si="39"/>
        <v>0</v>
      </c>
      <c r="U32" s="90">
        <f t="shared" si="39"/>
        <v>0</v>
      </c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</row>
    <row r="33" spans="1:43" s="81" customFormat="1" ht="32.25" customHeight="1" x14ac:dyDescent="0.3">
      <c r="A33" s="93"/>
      <c r="B33" s="93"/>
      <c r="C33" s="94"/>
      <c r="D33" s="93">
        <v>32141</v>
      </c>
      <c r="E33" s="101" t="s">
        <v>213</v>
      </c>
      <c r="F33" s="87"/>
      <c r="G33" s="87"/>
      <c r="H33" s="97">
        <f t="shared" si="0"/>
        <v>791.12250000000006</v>
      </c>
      <c r="I33" s="96">
        <f>P33*7.5345</f>
        <v>0</v>
      </c>
      <c r="J33" s="96">
        <f t="shared" ref="J33" si="40">Q33*7.5345</f>
        <v>0</v>
      </c>
      <c r="K33" s="96">
        <f t="shared" ref="K33" si="41">R33*7.5345</f>
        <v>791.12250000000006</v>
      </c>
      <c r="L33" s="96">
        <f t="shared" ref="L33" si="42">S33*7.5345</f>
        <v>0</v>
      </c>
      <c r="M33" s="96">
        <f t="shared" ref="M33" si="43">T33*7.5345</f>
        <v>0</v>
      </c>
      <c r="N33" s="96">
        <f t="shared" ref="N33" si="44">U33*7.5345</f>
        <v>0</v>
      </c>
      <c r="O33" s="97">
        <f t="shared" si="2"/>
        <v>105</v>
      </c>
      <c r="P33" s="96"/>
      <c r="Q33" s="96"/>
      <c r="R33" s="96">
        <v>105</v>
      </c>
      <c r="S33" s="96"/>
      <c r="T33" s="96"/>
      <c r="U33" s="96"/>
    </row>
    <row r="34" spans="1:43" s="85" customFormat="1" ht="15.95" customHeight="1" x14ac:dyDescent="0.3">
      <c r="A34" s="82"/>
      <c r="B34" s="82">
        <v>322</v>
      </c>
      <c r="C34" s="82"/>
      <c r="D34" s="82"/>
      <c r="E34" s="83" t="s">
        <v>91</v>
      </c>
      <c r="H34" s="86">
        <f t="shared" si="0"/>
        <v>88387.219500000021</v>
      </c>
      <c r="I34" s="84">
        <f>I35+I44+I46+I41</f>
        <v>67049.515500000009</v>
      </c>
      <c r="J34" s="84">
        <f t="shared" ref="J34:N34" si="45">J35+J44+J46+J41</f>
        <v>0</v>
      </c>
      <c r="K34" s="84">
        <f t="shared" si="45"/>
        <v>7775.6040000000003</v>
      </c>
      <c r="L34" s="84">
        <f t="shared" si="45"/>
        <v>13562.1</v>
      </c>
      <c r="M34" s="84">
        <f t="shared" si="45"/>
        <v>0</v>
      </c>
      <c r="N34" s="84">
        <f t="shared" si="45"/>
        <v>0</v>
      </c>
      <c r="O34" s="86">
        <f t="shared" si="2"/>
        <v>11731</v>
      </c>
      <c r="P34" s="84">
        <f t="shared" ref="P34:U34" si="46">P35+P44+P46+P41</f>
        <v>8899</v>
      </c>
      <c r="Q34" s="84">
        <f t="shared" si="46"/>
        <v>0</v>
      </c>
      <c r="R34" s="84">
        <f t="shared" si="46"/>
        <v>1032</v>
      </c>
      <c r="S34" s="84">
        <f t="shared" si="46"/>
        <v>1800</v>
      </c>
      <c r="T34" s="84">
        <f t="shared" si="46"/>
        <v>0</v>
      </c>
      <c r="U34" s="84">
        <f t="shared" si="46"/>
        <v>0</v>
      </c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</row>
    <row r="35" spans="1:43" s="91" customFormat="1" ht="15.95" customHeight="1" x14ac:dyDescent="0.3">
      <c r="A35" s="88"/>
      <c r="B35" s="88"/>
      <c r="C35" s="88">
        <v>3221</v>
      </c>
      <c r="D35" s="88"/>
      <c r="E35" s="89" t="s">
        <v>92</v>
      </c>
      <c r="F35" s="90">
        <f>SUM(F36:F40)</f>
        <v>0</v>
      </c>
      <c r="G35" s="100">
        <f>SUM(G36:G40)</f>
        <v>0</v>
      </c>
      <c r="H35" s="92">
        <f t="shared" si="0"/>
        <v>17773.8855</v>
      </c>
      <c r="I35" s="90">
        <f t="shared" ref="I35:N35" si="47">SUM(I36:I40)</f>
        <v>0</v>
      </c>
      <c r="J35" s="90">
        <f t="shared" si="47"/>
        <v>0</v>
      </c>
      <c r="K35" s="90">
        <f t="shared" si="47"/>
        <v>5771.4270000000006</v>
      </c>
      <c r="L35" s="90">
        <f t="shared" si="47"/>
        <v>12002.458500000001</v>
      </c>
      <c r="M35" s="90">
        <f t="shared" si="47"/>
        <v>0</v>
      </c>
      <c r="N35" s="90">
        <f t="shared" si="47"/>
        <v>0</v>
      </c>
      <c r="O35" s="92">
        <f t="shared" si="2"/>
        <v>2359</v>
      </c>
      <c r="P35" s="90">
        <f>SUM(P36:P40)</f>
        <v>0</v>
      </c>
      <c r="Q35" s="90">
        <f t="shared" ref="Q35:U35" si="48">SUM(Q36:Q40)</f>
        <v>0</v>
      </c>
      <c r="R35" s="90">
        <f t="shared" si="48"/>
        <v>766</v>
      </c>
      <c r="S35" s="90">
        <f t="shared" si="48"/>
        <v>1593</v>
      </c>
      <c r="T35" s="90">
        <f t="shared" si="48"/>
        <v>0</v>
      </c>
      <c r="U35" s="90">
        <f t="shared" si="48"/>
        <v>0</v>
      </c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</row>
    <row r="36" spans="1:43" s="81" customFormat="1" ht="15.95" customHeight="1" x14ac:dyDescent="0.3">
      <c r="A36" s="93"/>
      <c r="B36" s="93"/>
      <c r="C36" s="94"/>
      <c r="D36" s="93">
        <v>32211</v>
      </c>
      <c r="E36" s="101" t="s">
        <v>92</v>
      </c>
      <c r="F36" s="81">
        <v>0</v>
      </c>
      <c r="G36" s="81">
        <v>0</v>
      </c>
      <c r="H36" s="97">
        <f t="shared" si="0"/>
        <v>2998.7310000000002</v>
      </c>
      <c r="I36" s="96">
        <f>P36*7.5345</f>
        <v>0</v>
      </c>
      <c r="J36" s="96">
        <f t="shared" ref="J36:N40" si="49">Q36*7.5345</f>
        <v>0</v>
      </c>
      <c r="K36" s="96">
        <f t="shared" si="49"/>
        <v>2998.7310000000002</v>
      </c>
      <c r="L36" s="96">
        <f t="shared" si="49"/>
        <v>0</v>
      </c>
      <c r="M36" s="96">
        <f t="shared" si="49"/>
        <v>0</v>
      </c>
      <c r="N36" s="96">
        <f t="shared" si="49"/>
        <v>0</v>
      </c>
      <c r="O36" s="97">
        <f t="shared" si="2"/>
        <v>398</v>
      </c>
      <c r="P36" s="96"/>
      <c r="Q36" s="96"/>
      <c r="R36" s="96">
        <v>398</v>
      </c>
      <c r="S36" s="96"/>
      <c r="T36" s="96"/>
      <c r="U36" s="96"/>
    </row>
    <row r="37" spans="1:43" s="81" customFormat="1" ht="15.95" customHeight="1" x14ac:dyDescent="0.3">
      <c r="A37" s="93"/>
      <c r="B37" s="93"/>
      <c r="C37" s="94"/>
      <c r="D37" s="93">
        <v>32212</v>
      </c>
      <c r="E37" s="101" t="s">
        <v>93</v>
      </c>
      <c r="H37" s="97">
        <f t="shared" si="0"/>
        <v>12002.458500000001</v>
      </c>
      <c r="I37" s="96">
        <f t="shared" ref="I37:I43" si="50">P37*7.5345</f>
        <v>0</v>
      </c>
      <c r="J37" s="96">
        <f t="shared" si="49"/>
        <v>0</v>
      </c>
      <c r="K37" s="96">
        <f t="shared" si="49"/>
        <v>0</v>
      </c>
      <c r="L37" s="96">
        <f t="shared" si="49"/>
        <v>12002.458500000001</v>
      </c>
      <c r="M37" s="96">
        <f t="shared" si="49"/>
        <v>0</v>
      </c>
      <c r="N37" s="96">
        <f t="shared" si="49"/>
        <v>0</v>
      </c>
      <c r="O37" s="97">
        <f t="shared" si="2"/>
        <v>1593</v>
      </c>
      <c r="P37" s="96"/>
      <c r="Q37" s="96"/>
      <c r="R37" s="96"/>
      <c r="S37" s="96">
        <v>1593</v>
      </c>
      <c r="T37" s="96"/>
      <c r="U37" s="96"/>
    </row>
    <row r="38" spans="1:43" s="81" customFormat="1" ht="15.95" customHeight="1" x14ac:dyDescent="0.3">
      <c r="A38" s="93"/>
      <c r="B38" s="93"/>
      <c r="C38" s="94"/>
      <c r="D38" s="93">
        <v>32214</v>
      </c>
      <c r="E38" s="101" t="s">
        <v>94</v>
      </c>
      <c r="H38" s="97">
        <f t="shared" si="0"/>
        <v>1197.9855</v>
      </c>
      <c r="I38" s="96">
        <f t="shared" si="50"/>
        <v>0</v>
      </c>
      <c r="J38" s="96">
        <f t="shared" si="49"/>
        <v>0</v>
      </c>
      <c r="K38" s="96">
        <f t="shared" si="49"/>
        <v>1197.9855</v>
      </c>
      <c r="L38" s="96">
        <f t="shared" si="49"/>
        <v>0</v>
      </c>
      <c r="M38" s="96">
        <f t="shared" si="49"/>
        <v>0</v>
      </c>
      <c r="N38" s="96">
        <f t="shared" si="49"/>
        <v>0</v>
      </c>
      <c r="O38" s="97">
        <f t="shared" si="2"/>
        <v>159</v>
      </c>
      <c r="P38" s="96"/>
      <c r="Q38" s="96"/>
      <c r="R38" s="96">
        <v>159</v>
      </c>
      <c r="S38" s="96"/>
      <c r="T38" s="96"/>
      <c r="U38" s="96"/>
    </row>
    <row r="39" spans="1:43" s="81" customFormat="1" ht="15.95" customHeight="1" x14ac:dyDescent="0.3">
      <c r="A39" s="93"/>
      <c r="B39" s="93"/>
      <c r="C39" s="94"/>
      <c r="D39" s="93">
        <v>32216</v>
      </c>
      <c r="E39" s="101" t="s">
        <v>95</v>
      </c>
      <c r="H39" s="97">
        <f t="shared" si="0"/>
        <v>700.70850000000007</v>
      </c>
      <c r="I39" s="96">
        <f t="shared" si="50"/>
        <v>0</v>
      </c>
      <c r="J39" s="96">
        <f t="shared" si="49"/>
        <v>0</v>
      </c>
      <c r="K39" s="96">
        <f t="shared" si="49"/>
        <v>700.70850000000007</v>
      </c>
      <c r="L39" s="96">
        <f t="shared" si="49"/>
        <v>0</v>
      </c>
      <c r="M39" s="96">
        <f t="shared" si="49"/>
        <v>0</v>
      </c>
      <c r="N39" s="96">
        <f t="shared" si="49"/>
        <v>0</v>
      </c>
      <c r="O39" s="97">
        <f t="shared" si="2"/>
        <v>93</v>
      </c>
      <c r="P39" s="96"/>
      <c r="Q39" s="96"/>
      <c r="R39" s="96">
        <v>93</v>
      </c>
      <c r="S39" s="96"/>
      <c r="T39" s="96"/>
      <c r="U39" s="96"/>
    </row>
    <row r="40" spans="1:43" s="81" customFormat="1" ht="15.95" customHeight="1" x14ac:dyDescent="0.3">
      <c r="A40" s="93"/>
      <c r="B40" s="93"/>
      <c r="C40" s="94"/>
      <c r="D40" s="93">
        <v>32219</v>
      </c>
      <c r="E40" s="101" t="s">
        <v>96</v>
      </c>
      <c r="H40" s="97">
        <f t="shared" si="0"/>
        <v>874.00200000000007</v>
      </c>
      <c r="I40" s="96">
        <f t="shared" si="50"/>
        <v>0</v>
      </c>
      <c r="J40" s="96">
        <f t="shared" si="49"/>
        <v>0</v>
      </c>
      <c r="K40" s="96">
        <f t="shared" si="49"/>
        <v>874.00200000000007</v>
      </c>
      <c r="L40" s="96">
        <f t="shared" si="49"/>
        <v>0</v>
      </c>
      <c r="M40" s="96">
        <f t="shared" si="49"/>
        <v>0</v>
      </c>
      <c r="N40" s="96">
        <f t="shared" si="49"/>
        <v>0</v>
      </c>
      <c r="O40" s="97">
        <f t="shared" si="2"/>
        <v>116</v>
      </c>
      <c r="P40" s="96"/>
      <c r="Q40" s="96"/>
      <c r="R40" s="96">
        <v>116</v>
      </c>
      <c r="S40" s="96"/>
      <c r="T40" s="96"/>
      <c r="U40" s="96"/>
    </row>
    <row r="41" spans="1:43" s="91" customFormat="1" ht="15.95" customHeight="1" x14ac:dyDescent="0.3">
      <c r="A41" s="88"/>
      <c r="B41" s="88"/>
      <c r="C41" s="88">
        <v>3223</v>
      </c>
      <c r="D41" s="88"/>
      <c r="E41" s="89" t="s">
        <v>187</v>
      </c>
      <c r="F41" s="90"/>
      <c r="G41" s="100"/>
      <c r="H41" s="92">
        <f t="shared" si="0"/>
        <v>67049.515500000009</v>
      </c>
      <c r="I41" s="90">
        <f>SUM(I42:I43)</f>
        <v>67049.515500000009</v>
      </c>
      <c r="J41" s="90">
        <f t="shared" ref="J41:N41" si="51">SUM(J42:J43)</f>
        <v>0</v>
      </c>
      <c r="K41" s="90">
        <f t="shared" si="51"/>
        <v>0</v>
      </c>
      <c r="L41" s="90">
        <f t="shared" si="51"/>
        <v>0</v>
      </c>
      <c r="M41" s="90">
        <f t="shared" si="51"/>
        <v>0</v>
      </c>
      <c r="N41" s="90">
        <f t="shared" si="51"/>
        <v>0</v>
      </c>
      <c r="O41" s="92">
        <f t="shared" si="2"/>
        <v>8899</v>
      </c>
      <c r="P41" s="90">
        <f>SUM(P42:P43)</f>
        <v>8899</v>
      </c>
      <c r="Q41" s="90">
        <f t="shared" ref="Q41:U41" si="52">SUM(Q42:Q43)</f>
        <v>0</v>
      </c>
      <c r="R41" s="90">
        <f t="shared" si="52"/>
        <v>0</v>
      </c>
      <c r="S41" s="90">
        <f t="shared" si="52"/>
        <v>0</v>
      </c>
      <c r="T41" s="90">
        <f t="shared" si="52"/>
        <v>0</v>
      </c>
      <c r="U41" s="90">
        <f t="shared" si="52"/>
        <v>0</v>
      </c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</row>
    <row r="42" spans="1:43" s="81" customFormat="1" ht="15.95" customHeight="1" x14ac:dyDescent="0.3">
      <c r="A42" s="93"/>
      <c r="B42" s="93"/>
      <c r="C42" s="94"/>
      <c r="D42" s="93">
        <v>32231</v>
      </c>
      <c r="E42" s="101" t="s">
        <v>188</v>
      </c>
      <c r="H42" s="97">
        <f t="shared" si="0"/>
        <v>17050.573500000002</v>
      </c>
      <c r="I42" s="96">
        <f t="shared" si="50"/>
        <v>17050.573500000002</v>
      </c>
      <c r="J42" s="96"/>
      <c r="K42" s="96"/>
      <c r="L42" s="96"/>
      <c r="M42" s="96"/>
      <c r="N42" s="96"/>
      <c r="O42" s="97">
        <f t="shared" si="2"/>
        <v>2263</v>
      </c>
      <c r="P42" s="96">
        <v>2263</v>
      </c>
      <c r="Q42" s="96"/>
      <c r="R42" s="96"/>
      <c r="S42" s="96"/>
      <c r="T42" s="96"/>
      <c r="U42" s="96"/>
    </row>
    <row r="43" spans="1:43" s="81" customFormat="1" ht="15.95" customHeight="1" x14ac:dyDescent="0.3">
      <c r="A43" s="93"/>
      <c r="B43" s="93"/>
      <c r="C43" s="94"/>
      <c r="D43" s="93">
        <v>32233</v>
      </c>
      <c r="E43" s="101" t="s">
        <v>189</v>
      </c>
      <c r="H43" s="97">
        <f t="shared" si="0"/>
        <v>49998.942000000003</v>
      </c>
      <c r="I43" s="96">
        <f t="shared" si="50"/>
        <v>49998.942000000003</v>
      </c>
      <c r="J43" s="96"/>
      <c r="K43" s="96"/>
      <c r="L43" s="96"/>
      <c r="M43" s="96"/>
      <c r="N43" s="96"/>
      <c r="O43" s="97">
        <f t="shared" si="2"/>
        <v>6636</v>
      </c>
      <c r="P43" s="96">
        <v>6636</v>
      </c>
      <c r="Q43" s="96"/>
      <c r="R43" s="96"/>
      <c r="S43" s="96"/>
      <c r="T43" s="96"/>
      <c r="U43" s="96"/>
    </row>
    <row r="44" spans="1:43" s="91" customFormat="1" ht="15.95" customHeight="1" x14ac:dyDescent="0.3">
      <c r="A44" s="88"/>
      <c r="B44" s="88"/>
      <c r="C44" s="88">
        <v>3224</v>
      </c>
      <c r="D44" s="88"/>
      <c r="E44" s="89" t="s">
        <v>97</v>
      </c>
      <c r="H44" s="92">
        <f t="shared" si="0"/>
        <v>1002.0885000000001</v>
      </c>
      <c r="I44" s="90">
        <f t="shared" ref="I44:N44" si="53">SUM(I45)</f>
        <v>0</v>
      </c>
      <c r="J44" s="90">
        <f t="shared" si="53"/>
        <v>0</v>
      </c>
      <c r="K44" s="90">
        <f t="shared" si="53"/>
        <v>1002.0885000000001</v>
      </c>
      <c r="L44" s="90">
        <f t="shared" si="53"/>
        <v>0</v>
      </c>
      <c r="M44" s="90">
        <f t="shared" si="53"/>
        <v>0</v>
      </c>
      <c r="N44" s="90">
        <f t="shared" si="53"/>
        <v>0</v>
      </c>
      <c r="O44" s="92">
        <f t="shared" si="2"/>
        <v>133</v>
      </c>
      <c r="P44" s="90">
        <f t="shared" ref="P44:U44" si="54">SUM(P45)</f>
        <v>0</v>
      </c>
      <c r="Q44" s="90">
        <f t="shared" si="54"/>
        <v>0</v>
      </c>
      <c r="R44" s="90">
        <f t="shared" si="54"/>
        <v>133</v>
      </c>
      <c r="S44" s="90">
        <f t="shared" si="54"/>
        <v>0</v>
      </c>
      <c r="T44" s="90">
        <f t="shared" si="54"/>
        <v>0</v>
      </c>
      <c r="U44" s="90">
        <f t="shared" si="54"/>
        <v>0</v>
      </c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</row>
    <row r="45" spans="1:43" s="81" customFormat="1" ht="15.95" customHeight="1" x14ac:dyDescent="0.3">
      <c r="A45" s="93"/>
      <c r="B45" s="93"/>
      <c r="C45" s="94"/>
      <c r="D45" s="93">
        <v>32244</v>
      </c>
      <c r="E45" s="101" t="s">
        <v>98</v>
      </c>
      <c r="F45" s="81">
        <v>0</v>
      </c>
      <c r="G45" s="81">
        <v>0</v>
      </c>
      <c r="H45" s="97">
        <f t="shared" si="0"/>
        <v>1002.0885000000001</v>
      </c>
      <c r="I45" s="96">
        <f>P45*7.5345</f>
        <v>0</v>
      </c>
      <c r="J45" s="96">
        <f t="shared" ref="J45:N45" si="55">Q45*7.5345</f>
        <v>0</v>
      </c>
      <c r="K45" s="96">
        <f t="shared" si="55"/>
        <v>1002.0885000000001</v>
      </c>
      <c r="L45" s="96">
        <f t="shared" si="55"/>
        <v>0</v>
      </c>
      <c r="M45" s="96">
        <f t="shared" si="55"/>
        <v>0</v>
      </c>
      <c r="N45" s="96">
        <f t="shared" si="55"/>
        <v>0</v>
      </c>
      <c r="O45" s="97">
        <f t="shared" si="2"/>
        <v>133</v>
      </c>
      <c r="P45" s="96"/>
      <c r="Q45" s="96"/>
      <c r="R45" s="96">
        <v>133</v>
      </c>
      <c r="S45" s="96"/>
      <c r="T45" s="96"/>
      <c r="U45" s="96"/>
    </row>
    <row r="46" spans="1:43" s="91" customFormat="1" ht="15.95" customHeight="1" x14ac:dyDescent="0.3">
      <c r="A46" s="88"/>
      <c r="B46" s="88"/>
      <c r="C46" s="88">
        <v>3225</v>
      </c>
      <c r="D46" s="88"/>
      <c r="E46" s="89" t="s">
        <v>99</v>
      </c>
      <c r="H46" s="92">
        <f t="shared" si="0"/>
        <v>2561.7300000000005</v>
      </c>
      <c r="I46" s="90">
        <f t="shared" ref="I46:N46" si="56">SUM(I47:I47)</f>
        <v>0</v>
      </c>
      <c r="J46" s="90">
        <f t="shared" si="56"/>
        <v>0</v>
      </c>
      <c r="K46" s="90">
        <f t="shared" si="56"/>
        <v>1002.0885000000001</v>
      </c>
      <c r="L46" s="90">
        <f t="shared" si="56"/>
        <v>1559.6415000000002</v>
      </c>
      <c r="M46" s="90">
        <f t="shared" si="56"/>
        <v>0</v>
      </c>
      <c r="N46" s="90">
        <f t="shared" si="56"/>
        <v>0</v>
      </c>
      <c r="O46" s="92">
        <f t="shared" si="2"/>
        <v>340</v>
      </c>
      <c r="P46" s="90">
        <f t="shared" ref="P46:U46" si="57">SUM(P47:P47)</f>
        <v>0</v>
      </c>
      <c r="Q46" s="90">
        <f t="shared" si="57"/>
        <v>0</v>
      </c>
      <c r="R46" s="90">
        <f t="shared" si="57"/>
        <v>133</v>
      </c>
      <c r="S46" s="90">
        <f t="shared" si="57"/>
        <v>207</v>
      </c>
      <c r="T46" s="90">
        <f t="shared" si="57"/>
        <v>0</v>
      </c>
      <c r="U46" s="90">
        <f t="shared" si="57"/>
        <v>0</v>
      </c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</row>
    <row r="47" spans="1:43" s="81" customFormat="1" ht="15.95" customHeight="1" x14ac:dyDescent="0.3">
      <c r="A47" s="93"/>
      <c r="B47" s="93"/>
      <c r="C47" s="94"/>
      <c r="D47" s="93">
        <v>32251</v>
      </c>
      <c r="E47" s="101" t="s">
        <v>99</v>
      </c>
      <c r="H47" s="97">
        <f t="shared" si="0"/>
        <v>2561.7300000000005</v>
      </c>
      <c r="I47" s="96">
        <f>P47*7.5345</f>
        <v>0</v>
      </c>
      <c r="J47" s="96">
        <f t="shared" ref="J47:N47" si="58">Q47*7.5345</f>
        <v>0</v>
      </c>
      <c r="K47" s="96">
        <f t="shared" si="58"/>
        <v>1002.0885000000001</v>
      </c>
      <c r="L47" s="96">
        <f t="shared" si="58"/>
        <v>1559.6415000000002</v>
      </c>
      <c r="M47" s="96">
        <f t="shared" si="58"/>
        <v>0</v>
      </c>
      <c r="N47" s="96">
        <f t="shared" si="58"/>
        <v>0</v>
      </c>
      <c r="O47" s="97">
        <f t="shared" si="2"/>
        <v>340</v>
      </c>
      <c r="P47" s="96"/>
      <c r="Q47" s="96"/>
      <c r="R47" s="96">
        <v>133</v>
      </c>
      <c r="S47" s="96">
        <v>207</v>
      </c>
      <c r="T47" s="96"/>
      <c r="U47" s="96"/>
    </row>
    <row r="48" spans="1:43" s="85" customFormat="1" ht="15.95" customHeight="1" x14ac:dyDescent="0.3">
      <c r="A48" s="82"/>
      <c r="B48" s="82">
        <v>323</v>
      </c>
      <c r="C48" s="82"/>
      <c r="D48" s="82"/>
      <c r="E48" s="103" t="s">
        <v>100</v>
      </c>
      <c r="H48" s="86">
        <f t="shared" si="0"/>
        <v>317292.86400000006</v>
      </c>
      <c r="I48" s="84">
        <f>I49+I53+I63+I65+I67+I60+I56</f>
        <v>287448.70950000006</v>
      </c>
      <c r="J48" s="84">
        <f t="shared" ref="J48:N48" si="59">J49+J53+J63+J65+J67+J60</f>
        <v>0</v>
      </c>
      <c r="K48" s="84">
        <f t="shared" si="59"/>
        <v>11007.904500000002</v>
      </c>
      <c r="L48" s="84">
        <f t="shared" si="59"/>
        <v>3767.25</v>
      </c>
      <c r="M48" s="84">
        <f t="shared" si="59"/>
        <v>15069</v>
      </c>
      <c r="N48" s="84">
        <f t="shared" si="59"/>
        <v>0</v>
      </c>
      <c r="O48" s="86">
        <f t="shared" si="2"/>
        <v>42112</v>
      </c>
      <c r="P48" s="84">
        <f t="shared" ref="P48:U48" si="60">P49+P53+P63+P65+P67+P60+P56</f>
        <v>38151</v>
      </c>
      <c r="Q48" s="84">
        <f t="shared" si="60"/>
        <v>0</v>
      </c>
      <c r="R48" s="84">
        <f t="shared" si="60"/>
        <v>1461</v>
      </c>
      <c r="S48" s="84">
        <f t="shared" si="60"/>
        <v>500</v>
      </c>
      <c r="T48" s="84">
        <f t="shared" si="60"/>
        <v>2000</v>
      </c>
      <c r="U48" s="84">
        <f t="shared" si="60"/>
        <v>0</v>
      </c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</row>
    <row r="49" spans="1:43" s="91" customFormat="1" ht="15.95" customHeight="1" x14ac:dyDescent="0.3">
      <c r="A49" s="88"/>
      <c r="B49" s="88"/>
      <c r="C49" s="88">
        <v>3231</v>
      </c>
      <c r="D49" s="88"/>
      <c r="E49" s="89" t="s">
        <v>101</v>
      </c>
      <c r="F49" s="91">
        <v>0</v>
      </c>
      <c r="G49" s="91">
        <v>0</v>
      </c>
      <c r="H49" s="92">
        <f t="shared" si="0"/>
        <v>4249.4580000000005</v>
      </c>
      <c r="I49" s="90">
        <f t="shared" ref="I49:N49" si="61">SUM(I50:I52)</f>
        <v>3699.4395000000004</v>
      </c>
      <c r="J49" s="90">
        <f t="shared" si="61"/>
        <v>0</v>
      </c>
      <c r="K49" s="90">
        <f t="shared" si="61"/>
        <v>550.01850000000002</v>
      </c>
      <c r="L49" s="90">
        <f t="shared" si="61"/>
        <v>0</v>
      </c>
      <c r="M49" s="90">
        <f t="shared" si="61"/>
        <v>0</v>
      </c>
      <c r="N49" s="90">
        <f t="shared" si="61"/>
        <v>0</v>
      </c>
      <c r="O49" s="92">
        <f t="shared" si="2"/>
        <v>564</v>
      </c>
      <c r="P49" s="90">
        <f t="shared" ref="P49:U49" si="62">SUM(P50:P52)</f>
        <v>491</v>
      </c>
      <c r="Q49" s="90">
        <f t="shared" si="62"/>
        <v>0</v>
      </c>
      <c r="R49" s="90">
        <f t="shared" si="62"/>
        <v>73</v>
      </c>
      <c r="S49" s="90">
        <f t="shared" si="62"/>
        <v>0</v>
      </c>
      <c r="T49" s="90">
        <f t="shared" si="62"/>
        <v>0</v>
      </c>
      <c r="U49" s="90">
        <f t="shared" si="62"/>
        <v>0</v>
      </c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</row>
    <row r="50" spans="1:43" s="81" customFormat="1" ht="15.95" customHeight="1" x14ac:dyDescent="0.3">
      <c r="A50" s="93"/>
      <c r="B50" s="93"/>
      <c r="C50" s="94"/>
      <c r="D50" s="93">
        <v>32311</v>
      </c>
      <c r="E50" s="101" t="s">
        <v>102</v>
      </c>
      <c r="H50" s="97">
        <f t="shared" si="0"/>
        <v>2998.7310000000002</v>
      </c>
      <c r="I50" s="96">
        <f>P50*7.5345</f>
        <v>2998.7310000000002</v>
      </c>
      <c r="J50" s="96">
        <f t="shared" ref="J50:N52" si="63">Q50*7.5345</f>
        <v>0</v>
      </c>
      <c r="K50" s="96">
        <f t="shared" si="63"/>
        <v>0</v>
      </c>
      <c r="L50" s="96">
        <f t="shared" si="63"/>
        <v>0</v>
      </c>
      <c r="M50" s="96">
        <f t="shared" si="63"/>
        <v>0</v>
      </c>
      <c r="N50" s="96">
        <f t="shared" si="63"/>
        <v>0</v>
      </c>
      <c r="O50" s="97">
        <f t="shared" si="2"/>
        <v>398</v>
      </c>
      <c r="P50" s="96">
        <v>398</v>
      </c>
      <c r="Q50" s="96"/>
      <c r="R50" s="96"/>
      <c r="S50" s="96"/>
      <c r="T50" s="96"/>
      <c r="U50" s="96"/>
    </row>
    <row r="51" spans="1:43" s="81" customFormat="1" ht="15.95" customHeight="1" x14ac:dyDescent="0.3">
      <c r="A51" s="93"/>
      <c r="B51" s="93"/>
      <c r="C51" s="94"/>
      <c r="D51" s="93">
        <v>32312</v>
      </c>
      <c r="E51" s="101" t="s">
        <v>190</v>
      </c>
      <c r="H51" s="97">
        <f t="shared" si="0"/>
        <v>700.70850000000007</v>
      </c>
      <c r="I51" s="96">
        <f>P51*7.5345</f>
        <v>700.70850000000007</v>
      </c>
      <c r="J51" s="96"/>
      <c r="K51" s="96"/>
      <c r="L51" s="96"/>
      <c r="M51" s="96"/>
      <c r="N51" s="96"/>
      <c r="O51" s="97">
        <f t="shared" si="2"/>
        <v>93</v>
      </c>
      <c r="P51" s="96">
        <v>93</v>
      </c>
      <c r="Q51" s="96"/>
      <c r="R51" s="96"/>
      <c r="S51" s="96"/>
      <c r="T51" s="96"/>
      <c r="U51" s="96"/>
    </row>
    <row r="52" spans="1:43" s="81" customFormat="1" ht="15.95" customHeight="1" x14ac:dyDescent="0.3">
      <c r="A52" s="93"/>
      <c r="B52" s="93"/>
      <c r="C52" s="94"/>
      <c r="D52" s="93">
        <v>32313</v>
      </c>
      <c r="E52" s="101" t="s">
        <v>103</v>
      </c>
      <c r="H52" s="97">
        <f t="shared" si="0"/>
        <v>550.01850000000002</v>
      </c>
      <c r="I52" s="96">
        <f t="shared" ref="I52" si="64">P52*7.5345</f>
        <v>0</v>
      </c>
      <c r="J52" s="96">
        <f t="shared" si="63"/>
        <v>0</v>
      </c>
      <c r="K52" s="96">
        <f t="shared" si="63"/>
        <v>550.01850000000002</v>
      </c>
      <c r="L52" s="96">
        <f t="shared" si="63"/>
        <v>0</v>
      </c>
      <c r="M52" s="96">
        <f t="shared" si="63"/>
        <v>0</v>
      </c>
      <c r="N52" s="96">
        <f t="shared" si="63"/>
        <v>0</v>
      </c>
      <c r="O52" s="97">
        <f t="shared" si="2"/>
        <v>73</v>
      </c>
      <c r="P52" s="96"/>
      <c r="Q52" s="96"/>
      <c r="R52" s="96">
        <v>73</v>
      </c>
      <c r="S52" s="96"/>
      <c r="T52" s="96"/>
      <c r="U52" s="96"/>
    </row>
    <row r="53" spans="1:43" s="91" customFormat="1" ht="15.95" customHeight="1" x14ac:dyDescent="0.3">
      <c r="A53" s="88"/>
      <c r="B53" s="88"/>
      <c r="C53" s="88">
        <v>3232</v>
      </c>
      <c r="D53" s="88"/>
      <c r="E53" s="89" t="s">
        <v>179</v>
      </c>
      <c r="F53" s="90">
        <f>SUM(F55:F55)</f>
        <v>0</v>
      </c>
      <c r="G53" s="100">
        <f>SUM(G55:G55)</f>
        <v>0</v>
      </c>
      <c r="H53" s="92">
        <f t="shared" si="0"/>
        <v>6954.3435000000009</v>
      </c>
      <c r="I53" s="90">
        <f>SUM(I54:I55)</f>
        <v>0</v>
      </c>
      <c r="J53" s="90">
        <f t="shared" ref="J53:N53" si="65">SUM(J54:J55)</f>
        <v>0</v>
      </c>
      <c r="K53" s="90">
        <f t="shared" si="65"/>
        <v>6954.3435000000009</v>
      </c>
      <c r="L53" s="90">
        <f t="shared" si="65"/>
        <v>0</v>
      </c>
      <c r="M53" s="90">
        <f t="shared" si="65"/>
        <v>0</v>
      </c>
      <c r="N53" s="90">
        <f t="shared" si="65"/>
        <v>0</v>
      </c>
      <c r="O53" s="92">
        <f t="shared" si="2"/>
        <v>923</v>
      </c>
      <c r="P53" s="90">
        <f>SUM(P54:P55)</f>
        <v>0</v>
      </c>
      <c r="Q53" s="90">
        <f t="shared" ref="Q53:U53" si="66">SUM(Q54:Q55)</f>
        <v>0</v>
      </c>
      <c r="R53" s="90">
        <f t="shared" si="66"/>
        <v>923</v>
      </c>
      <c r="S53" s="90">
        <f t="shared" si="66"/>
        <v>0</v>
      </c>
      <c r="T53" s="90">
        <f t="shared" si="66"/>
        <v>0</v>
      </c>
      <c r="U53" s="90">
        <f t="shared" si="66"/>
        <v>0</v>
      </c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</row>
    <row r="54" spans="1:43" s="81" customFormat="1" ht="15.95" customHeight="1" x14ac:dyDescent="0.3">
      <c r="A54" s="93"/>
      <c r="B54" s="93"/>
      <c r="C54" s="94"/>
      <c r="D54" s="93">
        <v>32321</v>
      </c>
      <c r="E54" s="101" t="s">
        <v>197</v>
      </c>
      <c r="H54" s="97">
        <f>SUM(I54:N54)</f>
        <v>926.74350000000004</v>
      </c>
      <c r="I54" s="96">
        <f t="shared" ref="I54:N54" si="67">P54*7.5345</f>
        <v>0</v>
      </c>
      <c r="J54" s="96">
        <f t="shared" si="67"/>
        <v>0</v>
      </c>
      <c r="K54" s="96">
        <f t="shared" si="67"/>
        <v>926.74350000000004</v>
      </c>
      <c r="L54" s="96">
        <f t="shared" si="67"/>
        <v>0</v>
      </c>
      <c r="M54" s="96">
        <f t="shared" si="67"/>
        <v>0</v>
      </c>
      <c r="N54" s="96">
        <f t="shared" si="67"/>
        <v>0</v>
      </c>
      <c r="O54" s="97">
        <f>SUM(P54:U54)</f>
        <v>123</v>
      </c>
      <c r="P54" s="96"/>
      <c r="Q54" s="96"/>
      <c r="R54" s="96">
        <v>123</v>
      </c>
      <c r="S54" s="96"/>
      <c r="T54" s="96"/>
      <c r="U54" s="96"/>
    </row>
    <row r="55" spans="1:43" s="81" customFormat="1" ht="19.5" customHeight="1" x14ac:dyDescent="0.3">
      <c r="A55" s="93"/>
      <c r="B55" s="93"/>
      <c r="C55" s="94"/>
      <c r="D55" s="93">
        <v>32322</v>
      </c>
      <c r="E55" s="101" t="s">
        <v>104</v>
      </c>
      <c r="H55" s="97">
        <f t="shared" si="0"/>
        <v>6027.6</v>
      </c>
      <c r="I55" s="96">
        <f>P55*7.5345</f>
        <v>0</v>
      </c>
      <c r="J55" s="96">
        <f t="shared" ref="J55:N55" si="68">Q55*7.5345</f>
        <v>0</v>
      </c>
      <c r="K55" s="96">
        <f t="shared" si="68"/>
        <v>6027.6</v>
      </c>
      <c r="L55" s="96">
        <f t="shared" si="68"/>
        <v>0</v>
      </c>
      <c r="M55" s="96">
        <f t="shared" si="68"/>
        <v>0</v>
      </c>
      <c r="N55" s="96">
        <f t="shared" si="68"/>
        <v>0</v>
      </c>
      <c r="O55" s="97">
        <f t="shared" si="2"/>
        <v>800</v>
      </c>
      <c r="P55" s="96"/>
      <c r="Q55" s="96"/>
      <c r="R55" s="96">
        <v>800</v>
      </c>
      <c r="S55" s="96"/>
      <c r="T55" s="96"/>
      <c r="U55" s="96"/>
    </row>
    <row r="56" spans="1:43" s="91" customFormat="1" ht="15.95" customHeight="1" x14ac:dyDescent="0.3">
      <c r="A56" s="88"/>
      <c r="B56" s="88"/>
      <c r="C56" s="88">
        <v>3234</v>
      </c>
      <c r="D56" s="88"/>
      <c r="E56" s="89" t="s">
        <v>191</v>
      </c>
      <c r="H56" s="92">
        <f>SUM(I56:N56)</f>
        <v>73755.22050000001</v>
      </c>
      <c r="I56" s="90">
        <f>SUM(I57:I59)</f>
        <v>73755.22050000001</v>
      </c>
      <c r="J56" s="90">
        <f t="shared" ref="J56:N56" si="69">SUM(J57:J59)</f>
        <v>0</v>
      </c>
      <c r="K56" s="90">
        <f t="shared" si="69"/>
        <v>0</v>
      </c>
      <c r="L56" s="90">
        <f t="shared" si="69"/>
        <v>0</v>
      </c>
      <c r="M56" s="90">
        <f t="shared" si="69"/>
        <v>0</v>
      </c>
      <c r="N56" s="90">
        <f t="shared" si="69"/>
        <v>0</v>
      </c>
      <c r="O56" s="92">
        <f>SUM(P56:U56)</f>
        <v>9789</v>
      </c>
      <c r="P56" s="90">
        <f>SUM(P57:P59)</f>
        <v>9789</v>
      </c>
      <c r="Q56" s="90">
        <f t="shared" ref="Q56:U56" si="70">SUM(Q57:Q59)</f>
        <v>0</v>
      </c>
      <c r="R56" s="90">
        <f t="shared" si="70"/>
        <v>0</v>
      </c>
      <c r="S56" s="90">
        <f t="shared" si="70"/>
        <v>0</v>
      </c>
      <c r="T56" s="90">
        <f t="shared" si="70"/>
        <v>0</v>
      </c>
      <c r="U56" s="90">
        <f t="shared" si="70"/>
        <v>0</v>
      </c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</row>
    <row r="57" spans="1:43" s="81" customFormat="1" ht="15.95" customHeight="1" x14ac:dyDescent="0.3">
      <c r="A57" s="93"/>
      <c r="B57" s="93"/>
      <c r="C57" s="94"/>
      <c r="D57" s="93">
        <v>32341</v>
      </c>
      <c r="E57" s="101" t="s">
        <v>192</v>
      </c>
      <c r="H57" s="97">
        <f>SUM(I57:N57)</f>
        <v>4799.4765000000007</v>
      </c>
      <c r="I57" s="96">
        <f t="shared" ref="I57:I61" si="71">P57*7.5345</f>
        <v>4799.4765000000007</v>
      </c>
      <c r="J57" s="96"/>
      <c r="K57" s="96"/>
      <c r="L57" s="96"/>
      <c r="M57" s="96"/>
      <c r="N57" s="96"/>
      <c r="O57" s="97">
        <f>SUM(P57:U57)</f>
        <v>637</v>
      </c>
      <c r="P57" s="96">
        <v>637</v>
      </c>
      <c r="Q57" s="96"/>
      <c r="R57" s="96"/>
      <c r="S57" s="96"/>
      <c r="T57" s="96"/>
      <c r="U57" s="96"/>
    </row>
    <row r="58" spans="1:43" s="81" customFormat="1" ht="15.95" customHeight="1" x14ac:dyDescent="0.3">
      <c r="A58" s="93"/>
      <c r="B58" s="93"/>
      <c r="C58" s="94"/>
      <c r="D58" s="93">
        <v>32342</v>
      </c>
      <c r="E58" s="101" t="s">
        <v>193</v>
      </c>
      <c r="H58" s="97">
        <f t="shared" ref="H58:H59" si="72">SUM(I58:N58)</f>
        <v>1958.97</v>
      </c>
      <c r="I58" s="96">
        <f t="shared" si="71"/>
        <v>1958.97</v>
      </c>
      <c r="J58" s="96"/>
      <c r="K58" s="96"/>
      <c r="L58" s="96"/>
      <c r="M58" s="96"/>
      <c r="N58" s="96"/>
      <c r="O58" s="97">
        <f t="shared" ref="O58:O59" si="73">SUM(P58:U58)</f>
        <v>260</v>
      </c>
      <c r="P58" s="96">
        <v>260</v>
      </c>
      <c r="Q58" s="96"/>
      <c r="R58" s="96"/>
      <c r="S58" s="96"/>
      <c r="T58" s="96"/>
      <c r="U58" s="96"/>
    </row>
    <row r="59" spans="1:43" s="81" customFormat="1" ht="15.95" customHeight="1" x14ac:dyDescent="0.3">
      <c r="A59" s="93"/>
      <c r="B59" s="93"/>
      <c r="C59" s="94"/>
      <c r="D59" s="93">
        <v>32349</v>
      </c>
      <c r="E59" s="101" t="s">
        <v>194</v>
      </c>
      <c r="H59" s="97">
        <f t="shared" si="72"/>
        <v>66996.774000000005</v>
      </c>
      <c r="I59" s="96">
        <f t="shared" si="71"/>
        <v>66996.774000000005</v>
      </c>
      <c r="J59" s="96"/>
      <c r="K59" s="96"/>
      <c r="L59" s="96"/>
      <c r="M59" s="96"/>
      <c r="N59" s="96"/>
      <c r="O59" s="97">
        <f t="shared" si="73"/>
        <v>8892</v>
      </c>
      <c r="P59" s="96">
        <v>8892</v>
      </c>
      <c r="Q59" s="96"/>
      <c r="R59" s="96"/>
      <c r="S59" s="96"/>
      <c r="T59" s="96"/>
      <c r="U59" s="96"/>
    </row>
    <row r="60" spans="1:43" s="91" customFormat="1" ht="15.95" customHeight="1" x14ac:dyDescent="0.3">
      <c r="A60" s="88"/>
      <c r="B60" s="88"/>
      <c r="C60" s="88">
        <v>3235</v>
      </c>
      <c r="D60" s="88"/>
      <c r="E60" s="89" t="s">
        <v>105</v>
      </c>
      <c r="F60" s="90"/>
      <c r="G60" s="100"/>
      <c r="H60" s="92">
        <f t="shared" si="0"/>
        <v>148798.84050000002</v>
      </c>
      <c r="I60" s="90">
        <f>SUM(I61:I62)</f>
        <v>148301.56350000002</v>
      </c>
      <c r="J60" s="90">
        <f t="shared" ref="J60:N60" si="74">SUM(J61:J62)</f>
        <v>0</v>
      </c>
      <c r="K60" s="90">
        <f t="shared" si="74"/>
        <v>497.27700000000004</v>
      </c>
      <c r="L60" s="90">
        <f t="shared" si="74"/>
        <v>0</v>
      </c>
      <c r="M60" s="90">
        <f t="shared" si="74"/>
        <v>0</v>
      </c>
      <c r="N60" s="90">
        <f t="shared" si="74"/>
        <v>0</v>
      </c>
      <c r="O60" s="92">
        <f t="shared" si="2"/>
        <v>19749</v>
      </c>
      <c r="P60" s="90">
        <f>SUM(P61:P62)</f>
        <v>19683</v>
      </c>
      <c r="Q60" s="90">
        <f t="shared" ref="Q60:U60" si="75">SUM(Q61:Q62)</f>
        <v>0</v>
      </c>
      <c r="R60" s="90">
        <f t="shared" si="75"/>
        <v>66</v>
      </c>
      <c r="S60" s="90">
        <f t="shared" si="75"/>
        <v>0</v>
      </c>
      <c r="T60" s="90">
        <f t="shared" si="75"/>
        <v>0</v>
      </c>
      <c r="U60" s="90">
        <f t="shared" si="75"/>
        <v>0</v>
      </c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</row>
    <row r="61" spans="1:43" s="81" customFormat="1" ht="15.95" customHeight="1" x14ac:dyDescent="0.3">
      <c r="A61" s="93"/>
      <c r="B61" s="93"/>
      <c r="C61" s="94"/>
      <c r="D61" s="93">
        <v>32352</v>
      </c>
      <c r="E61" s="101" t="s">
        <v>195</v>
      </c>
      <c r="H61" s="97">
        <f>SUM(I61:N61)</f>
        <v>148301.56350000002</v>
      </c>
      <c r="I61" s="96">
        <f t="shared" si="71"/>
        <v>148301.56350000002</v>
      </c>
      <c r="J61" s="96"/>
      <c r="K61" s="96"/>
      <c r="L61" s="96"/>
      <c r="M61" s="96"/>
      <c r="N61" s="96"/>
      <c r="O61" s="97">
        <f>SUM(P61:U61)</f>
        <v>19683</v>
      </c>
      <c r="P61" s="96">
        <v>19683</v>
      </c>
      <c r="Q61" s="96"/>
      <c r="R61" s="96"/>
      <c r="S61" s="96"/>
      <c r="T61" s="96"/>
      <c r="U61" s="96"/>
    </row>
    <row r="62" spans="1:43" s="81" customFormat="1" ht="15.95" customHeight="1" x14ac:dyDescent="0.3">
      <c r="A62" s="93"/>
      <c r="B62" s="93"/>
      <c r="C62" s="94"/>
      <c r="D62" s="93">
        <v>32354</v>
      </c>
      <c r="E62" s="101" t="s">
        <v>106</v>
      </c>
      <c r="H62" s="97">
        <f t="shared" si="0"/>
        <v>497.27700000000004</v>
      </c>
      <c r="I62" s="96">
        <f>P62*7.5345</f>
        <v>0</v>
      </c>
      <c r="J62" s="96">
        <f t="shared" ref="J62:N62" si="76">Q62*7.5345</f>
        <v>0</v>
      </c>
      <c r="K62" s="96">
        <f t="shared" si="76"/>
        <v>497.27700000000004</v>
      </c>
      <c r="L62" s="96">
        <f t="shared" si="76"/>
        <v>0</v>
      </c>
      <c r="M62" s="96">
        <f t="shared" si="76"/>
        <v>0</v>
      </c>
      <c r="N62" s="96">
        <f t="shared" si="76"/>
        <v>0</v>
      </c>
      <c r="O62" s="97">
        <f t="shared" si="2"/>
        <v>66</v>
      </c>
      <c r="P62" s="96"/>
      <c r="Q62" s="96"/>
      <c r="R62" s="96">
        <v>66</v>
      </c>
      <c r="S62" s="96"/>
      <c r="T62" s="96"/>
      <c r="U62" s="96"/>
    </row>
    <row r="63" spans="1:43" s="91" customFormat="1" ht="15.95" customHeight="1" x14ac:dyDescent="0.3">
      <c r="A63" s="88"/>
      <c r="B63" s="88"/>
      <c r="C63" s="88">
        <v>3237</v>
      </c>
      <c r="D63" s="88"/>
      <c r="E63" s="89" t="s">
        <v>107</v>
      </c>
      <c r="F63" s="90"/>
      <c r="G63" s="100"/>
      <c r="H63" s="92">
        <f t="shared" si="0"/>
        <v>31825.728000000003</v>
      </c>
      <c r="I63" s="90">
        <f t="shared" ref="I63:N63" si="77">SUM(I64:I64)</f>
        <v>20523.978000000003</v>
      </c>
      <c r="J63" s="90">
        <f t="shared" si="77"/>
        <v>0</v>
      </c>
      <c r="K63" s="90">
        <f t="shared" si="77"/>
        <v>0</v>
      </c>
      <c r="L63" s="90">
        <f t="shared" si="77"/>
        <v>3767.25</v>
      </c>
      <c r="M63" s="90">
        <f t="shared" si="77"/>
        <v>7534.5</v>
      </c>
      <c r="N63" s="90">
        <f t="shared" si="77"/>
        <v>0</v>
      </c>
      <c r="O63" s="92">
        <f t="shared" si="2"/>
        <v>4224</v>
      </c>
      <c r="P63" s="90">
        <f t="shared" ref="P63:U63" si="78">SUM(P64:P64)</f>
        <v>2724</v>
      </c>
      <c r="Q63" s="90">
        <f t="shared" si="78"/>
        <v>0</v>
      </c>
      <c r="R63" s="90">
        <f t="shared" si="78"/>
        <v>0</v>
      </c>
      <c r="S63" s="90">
        <f t="shared" si="78"/>
        <v>500</v>
      </c>
      <c r="T63" s="90">
        <f t="shared" si="78"/>
        <v>1000</v>
      </c>
      <c r="U63" s="90">
        <f t="shared" si="78"/>
        <v>0</v>
      </c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</row>
    <row r="64" spans="1:43" s="81" customFormat="1" ht="15.95" customHeight="1" x14ac:dyDescent="0.3">
      <c r="A64" s="93"/>
      <c r="B64" s="93"/>
      <c r="C64" s="94"/>
      <c r="D64" s="93">
        <v>32379</v>
      </c>
      <c r="E64" s="101" t="s">
        <v>108</v>
      </c>
      <c r="H64" s="97">
        <f t="shared" si="0"/>
        <v>31825.728000000003</v>
      </c>
      <c r="I64" s="96">
        <f>P64*7.5345</f>
        <v>20523.978000000003</v>
      </c>
      <c r="J64" s="96">
        <f t="shared" ref="J64:N64" si="79">Q64*7.5345</f>
        <v>0</v>
      </c>
      <c r="K64" s="96">
        <f t="shared" si="79"/>
        <v>0</v>
      </c>
      <c r="L64" s="96">
        <f t="shared" si="79"/>
        <v>3767.25</v>
      </c>
      <c r="M64" s="96">
        <f t="shared" si="79"/>
        <v>7534.5</v>
      </c>
      <c r="N64" s="96">
        <f t="shared" si="79"/>
        <v>0</v>
      </c>
      <c r="O64" s="97">
        <f t="shared" si="2"/>
        <v>4224</v>
      </c>
      <c r="P64" s="96">
        <v>2724</v>
      </c>
      <c r="Q64" s="96"/>
      <c r="R64" s="96"/>
      <c r="S64" s="96">
        <v>500</v>
      </c>
      <c r="T64" s="96">
        <v>1000</v>
      </c>
      <c r="U64" s="96"/>
    </row>
    <row r="65" spans="1:43" s="91" customFormat="1" ht="15.95" customHeight="1" x14ac:dyDescent="0.3">
      <c r="A65" s="88"/>
      <c r="B65" s="88"/>
      <c r="C65" s="88">
        <v>3238</v>
      </c>
      <c r="D65" s="88"/>
      <c r="E65" s="89" t="s">
        <v>109</v>
      </c>
      <c r="F65" s="90"/>
      <c r="G65" s="100"/>
      <c r="H65" s="92">
        <f t="shared" si="0"/>
        <v>4498.0965000000006</v>
      </c>
      <c r="I65" s="90">
        <f t="shared" ref="I65:N65" si="80">SUM(I66:I66)</f>
        <v>4498.0965000000006</v>
      </c>
      <c r="J65" s="90">
        <f t="shared" si="80"/>
        <v>0</v>
      </c>
      <c r="K65" s="90">
        <f t="shared" si="80"/>
        <v>0</v>
      </c>
      <c r="L65" s="90">
        <f t="shared" si="80"/>
        <v>0</v>
      </c>
      <c r="M65" s="90">
        <f t="shared" si="80"/>
        <v>0</v>
      </c>
      <c r="N65" s="90">
        <f t="shared" si="80"/>
        <v>0</v>
      </c>
      <c r="O65" s="92">
        <f t="shared" si="2"/>
        <v>597</v>
      </c>
      <c r="P65" s="90">
        <f t="shared" ref="P65:U65" si="81">SUM(P66:P66)</f>
        <v>597</v>
      </c>
      <c r="Q65" s="90">
        <f t="shared" si="81"/>
        <v>0</v>
      </c>
      <c r="R65" s="90">
        <f t="shared" si="81"/>
        <v>0</v>
      </c>
      <c r="S65" s="90">
        <f t="shared" si="81"/>
        <v>0</v>
      </c>
      <c r="T65" s="90">
        <f t="shared" si="81"/>
        <v>0</v>
      </c>
      <c r="U65" s="90">
        <f t="shared" si="81"/>
        <v>0</v>
      </c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</row>
    <row r="66" spans="1:43" s="81" customFormat="1" ht="15.95" customHeight="1" x14ac:dyDescent="0.3">
      <c r="A66" s="93"/>
      <c r="B66" s="93"/>
      <c r="C66" s="94"/>
      <c r="D66" s="93">
        <v>32389</v>
      </c>
      <c r="E66" s="101" t="s">
        <v>110</v>
      </c>
      <c r="H66" s="97">
        <f t="shared" si="0"/>
        <v>4498.0965000000006</v>
      </c>
      <c r="I66" s="96">
        <f>P66*7.5345</f>
        <v>4498.0965000000006</v>
      </c>
      <c r="J66" s="96">
        <f t="shared" ref="J66:N66" si="82">Q66*7.5345</f>
        <v>0</v>
      </c>
      <c r="K66" s="96">
        <f t="shared" si="82"/>
        <v>0</v>
      </c>
      <c r="L66" s="96">
        <f t="shared" si="82"/>
        <v>0</v>
      </c>
      <c r="M66" s="96">
        <f t="shared" si="82"/>
        <v>0</v>
      </c>
      <c r="N66" s="96">
        <f t="shared" si="82"/>
        <v>0</v>
      </c>
      <c r="O66" s="97">
        <f t="shared" si="2"/>
        <v>597</v>
      </c>
      <c r="P66" s="96">
        <v>597</v>
      </c>
      <c r="Q66" s="102"/>
      <c r="R66" s="102"/>
      <c r="S66" s="102"/>
      <c r="T66" s="102"/>
      <c r="U66" s="102"/>
    </row>
    <row r="67" spans="1:43" s="91" customFormat="1" ht="15.95" customHeight="1" x14ac:dyDescent="0.3">
      <c r="A67" s="88"/>
      <c r="B67" s="88"/>
      <c r="C67" s="88">
        <v>3239</v>
      </c>
      <c r="D67" s="88"/>
      <c r="E67" s="89" t="s">
        <v>111</v>
      </c>
      <c r="F67" s="90">
        <f>SUM(F70)</f>
        <v>0</v>
      </c>
      <c r="G67" s="100">
        <f>SUM(G70)</f>
        <v>0</v>
      </c>
      <c r="H67" s="92">
        <f t="shared" si="0"/>
        <v>47211.177000000003</v>
      </c>
      <c r="I67" s="90">
        <f t="shared" ref="I67:N67" si="83">SUM(I68:I70)</f>
        <v>36670.411500000002</v>
      </c>
      <c r="J67" s="90">
        <f t="shared" si="83"/>
        <v>0</v>
      </c>
      <c r="K67" s="90">
        <f t="shared" si="83"/>
        <v>3006.2655000000004</v>
      </c>
      <c r="L67" s="90">
        <f t="shared" si="83"/>
        <v>0</v>
      </c>
      <c r="M67" s="90">
        <f t="shared" si="83"/>
        <v>7534.5</v>
      </c>
      <c r="N67" s="90">
        <f t="shared" si="83"/>
        <v>0</v>
      </c>
      <c r="O67" s="92">
        <f t="shared" si="2"/>
        <v>6266</v>
      </c>
      <c r="P67" s="90">
        <f t="shared" ref="P67:U67" si="84">SUM(P68:P70)</f>
        <v>4867</v>
      </c>
      <c r="Q67" s="90">
        <f t="shared" si="84"/>
        <v>0</v>
      </c>
      <c r="R67" s="90">
        <f t="shared" si="84"/>
        <v>399</v>
      </c>
      <c r="S67" s="90">
        <f t="shared" si="84"/>
        <v>0</v>
      </c>
      <c r="T67" s="90">
        <f t="shared" si="84"/>
        <v>1000</v>
      </c>
      <c r="U67" s="90">
        <f t="shared" si="84"/>
        <v>0</v>
      </c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</row>
    <row r="68" spans="1:43" s="81" customFormat="1" ht="15.95" customHeight="1" x14ac:dyDescent="0.3">
      <c r="A68" s="93"/>
      <c r="B68" s="93"/>
      <c r="C68" s="94"/>
      <c r="D68" s="93">
        <v>32391</v>
      </c>
      <c r="E68" s="101" t="s">
        <v>112</v>
      </c>
      <c r="H68" s="97">
        <f t="shared" si="0"/>
        <v>1499.3655000000001</v>
      </c>
      <c r="I68" s="96">
        <f>P68*7.5345</f>
        <v>0</v>
      </c>
      <c r="J68" s="96">
        <f t="shared" ref="J68:N70" si="85">Q68*7.5345</f>
        <v>0</v>
      </c>
      <c r="K68" s="96">
        <f t="shared" si="85"/>
        <v>1499.3655000000001</v>
      </c>
      <c r="L68" s="96">
        <f t="shared" si="85"/>
        <v>0</v>
      </c>
      <c r="M68" s="96">
        <f t="shared" si="85"/>
        <v>0</v>
      </c>
      <c r="N68" s="96">
        <f t="shared" si="85"/>
        <v>0</v>
      </c>
      <c r="O68" s="97">
        <f t="shared" si="2"/>
        <v>199</v>
      </c>
      <c r="P68" s="96"/>
      <c r="Q68" s="96"/>
      <c r="R68" s="96">
        <v>199</v>
      </c>
      <c r="S68" s="96"/>
      <c r="T68" s="96"/>
      <c r="U68" s="96"/>
    </row>
    <row r="69" spans="1:43" s="81" customFormat="1" ht="15.95" customHeight="1" x14ac:dyDescent="0.3">
      <c r="A69" s="93"/>
      <c r="B69" s="93"/>
      <c r="C69" s="94"/>
      <c r="D69" s="93">
        <v>32395</v>
      </c>
      <c r="E69" s="101" t="s">
        <v>196</v>
      </c>
      <c r="H69" s="97">
        <f>SUM(I69:N69)</f>
        <v>34470.337500000001</v>
      </c>
      <c r="I69" s="96">
        <f t="shared" ref="I69" si="86">P69*7.5345</f>
        <v>34470.337500000001</v>
      </c>
      <c r="J69" s="96"/>
      <c r="K69" s="96"/>
      <c r="L69" s="96"/>
      <c r="M69" s="96"/>
      <c r="N69" s="96"/>
      <c r="O69" s="97">
        <f>SUM(P69:U69)</f>
        <v>4575</v>
      </c>
      <c r="P69" s="96">
        <v>4575</v>
      </c>
      <c r="Q69" s="96"/>
      <c r="R69" s="96"/>
      <c r="S69" s="96"/>
      <c r="T69" s="96"/>
      <c r="U69" s="96"/>
    </row>
    <row r="70" spans="1:43" s="81" customFormat="1" ht="15.95" customHeight="1" x14ac:dyDescent="0.3">
      <c r="A70" s="93"/>
      <c r="B70" s="93"/>
      <c r="C70" s="94"/>
      <c r="D70" s="93">
        <v>32399</v>
      </c>
      <c r="E70" s="101" t="s">
        <v>113</v>
      </c>
      <c r="H70" s="97">
        <f t="shared" ref="H70:H107" si="87">SUM(I70:N70)</f>
        <v>11241.474</v>
      </c>
      <c r="I70" s="96">
        <f t="shared" ref="I70" si="88">P70*7.5345</f>
        <v>2200.0740000000001</v>
      </c>
      <c r="J70" s="96">
        <f t="shared" si="85"/>
        <v>0</v>
      </c>
      <c r="K70" s="96">
        <f t="shared" si="85"/>
        <v>1506.9</v>
      </c>
      <c r="L70" s="96">
        <f t="shared" si="85"/>
        <v>0</v>
      </c>
      <c r="M70" s="96">
        <f t="shared" si="85"/>
        <v>7534.5</v>
      </c>
      <c r="N70" s="96">
        <f t="shared" si="85"/>
        <v>0</v>
      </c>
      <c r="O70" s="97">
        <f t="shared" ref="O70:O107" si="89">SUM(P70:U70)</f>
        <v>1492</v>
      </c>
      <c r="P70" s="96">
        <v>292</v>
      </c>
      <c r="Q70" s="96"/>
      <c r="R70" s="96">
        <v>200</v>
      </c>
      <c r="S70" s="96"/>
      <c r="T70" s="96">
        <v>1000</v>
      </c>
      <c r="U70" s="96"/>
    </row>
    <row r="71" spans="1:43" s="85" customFormat="1" ht="15.95" customHeight="1" x14ac:dyDescent="0.3">
      <c r="A71" s="82"/>
      <c r="B71" s="82">
        <v>324</v>
      </c>
      <c r="C71" s="82"/>
      <c r="D71" s="82"/>
      <c r="E71" s="103" t="s">
        <v>180</v>
      </c>
      <c r="H71" s="86">
        <f t="shared" si="87"/>
        <v>497.27700000000004</v>
      </c>
      <c r="I71" s="84">
        <f t="shared" ref="I71:N71" si="90">I72</f>
        <v>0</v>
      </c>
      <c r="J71" s="84">
        <f t="shared" si="90"/>
        <v>0</v>
      </c>
      <c r="K71" s="84">
        <f t="shared" si="90"/>
        <v>497.27700000000004</v>
      </c>
      <c r="L71" s="84">
        <f t="shared" si="90"/>
        <v>0</v>
      </c>
      <c r="M71" s="84">
        <f t="shared" si="90"/>
        <v>0</v>
      </c>
      <c r="N71" s="84">
        <f t="shared" si="90"/>
        <v>0</v>
      </c>
      <c r="O71" s="86">
        <f t="shared" si="89"/>
        <v>66</v>
      </c>
      <c r="P71" s="84">
        <f t="shared" ref="P71:U71" si="91">P72</f>
        <v>0</v>
      </c>
      <c r="Q71" s="84">
        <f t="shared" si="91"/>
        <v>0</v>
      </c>
      <c r="R71" s="84">
        <f t="shared" si="91"/>
        <v>66</v>
      </c>
      <c r="S71" s="84">
        <f t="shared" si="91"/>
        <v>0</v>
      </c>
      <c r="T71" s="84">
        <f t="shared" si="91"/>
        <v>0</v>
      </c>
      <c r="U71" s="84">
        <f t="shared" si="91"/>
        <v>0</v>
      </c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</row>
    <row r="72" spans="1:43" s="91" customFormat="1" ht="15.95" customHeight="1" x14ac:dyDescent="0.3">
      <c r="A72" s="88"/>
      <c r="B72" s="88"/>
      <c r="C72" s="88">
        <v>3241</v>
      </c>
      <c r="D72" s="88"/>
      <c r="E72" s="89" t="s">
        <v>180</v>
      </c>
      <c r="F72" s="90">
        <f>SUM(F73)</f>
        <v>0</v>
      </c>
      <c r="G72" s="100">
        <f>SUM(G73)</f>
        <v>0</v>
      </c>
      <c r="H72" s="92">
        <f t="shared" si="87"/>
        <v>497.27700000000004</v>
      </c>
      <c r="I72" s="90">
        <f t="shared" ref="I72:N72" si="92">SUM(I73:I74)</f>
        <v>0</v>
      </c>
      <c r="J72" s="90">
        <f t="shared" si="92"/>
        <v>0</v>
      </c>
      <c r="K72" s="90">
        <f t="shared" si="92"/>
        <v>497.27700000000004</v>
      </c>
      <c r="L72" s="90">
        <f t="shared" si="92"/>
        <v>0</v>
      </c>
      <c r="M72" s="90">
        <f t="shared" si="92"/>
        <v>0</v>
      </c>
      <c r="N72" s="90">
        <f t="shared" si="92"/>
        <v>0</v>
      </c>
      <c r="O72" s="92">
        <f t="shared" si="89"/>
        <v>66</v>
      </c>
      <c r="P72" s="90">
        <f t="shared" ref="P72:U72" si="93">SUM(P73:P74)</f>
        <v>0</v>
      </c>
      <c r="Q72" s="90">
        <f t="shared" si="93"/>
        <v>0</v>
      </c>
      <c r="R72" s="90">
        <f t="shared" si="93"/>
        <v>66</v>
      </c>
      <c r="S72" s="90">
        <f t="shared" si="93"/>
        <v>0</v>
      </c>
      <c r="T72" s="90">
        <f t="shared" si="93"/>
        <v>0</v>
      </c>
      <c r="U72" s="90">
        <f t="shared" si="93"/>
        <v>0</v>
      </c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</row>
    <row r="73" spans="1:43" s="81" customFormat="1" ht="15.95" customHeight="1" x14ac:dyDescent="0.3">
      <c r="A73" s="93"/>
      <c r="B73" s="93"/>
      <c r="C73" s="94"/>
      <c r="D73" s="93">
        <v>32411</v>
      </c>
      <c r="E73" s="101" t="s">
        <v>114</v>
      </c>
      <c r="H73" s="97">
        <f t="shared" si="87"/>
        <v>497.27700000000004</v>
      </c>
      <c r="I73" s="96">
        <f>P73*7.5345</f>
        <v>0</v>
      </c>
      <c r="J73" s="96">
        <f t="shared" ref="J73:N74" si="94">Q73*7.5345</f>
        <v>0</v>
      </c>
      <c r="K73" s="96">
        <f t="shared" si="94"/>
        <v>497.27700000000004</v>
      </c>
      <c r="L73" s="96">
        <f t="shared" si="94"/>
        <v>0</v>
      </c>
      <c r="M73" s="96">
        <f t="shared" si="94"/>
        <v>0</v>
      </c>
      <c r="N73" s="96">
        <f t="shared" si="94"/>
        <v>0</v>
      </c>
      <c r="O73" s="97">
        <f t="shared" si="89"/>
        <v>66</v>
      </c>
      <c r="P73" s="96"/>
      <c r="Q73" s="96"/>
      <c r="R73" s="96">
        <v>66</v>
      </c>
      <c r="S73" s="102"/>
      <c r="T73" s="102"/>
      <c r="U73" s="102"/>
    </row>
    <row r="74" spans="1:43" s="81" customFormat="1" ht="15.95" customHeight="1" x14ac:dyDescent="0.3">
      <c r="A74" s="93"/>
      <c r="B74" s="93"/>
      <c r="C74" s="94"/>
      <c r="D74" s="93">
        <v>32412</v>
      </c>
      <c r="E74" s="101" t="s">
        <v>115</v>
      </c>
      <c r="H74" s="97">
        <f t="shared" si="87"/>
        <v>0</v>
      </c>
      <c r="I74" s="96">
        <f>P74*7.5345</f>
        <v>0</v>
      </c>
      <c r="J74" s="96">
        <f t="shared" si="94"/>
        <v>0</v>
      </c>
      <c r="K74" s="96">
        <f t="shared" si="94"/>
        <v>0</v>
      </c>
      <c r="L74" s="96">
        <f t="shared" si="94"/>
        <v>0</v>
      </c>
      <c r="M74" s="96">
        <f t="shared" si="94"/>
        <v>0</v>
      </c>
      <c r="N74" s="96">
        <f t="shared" si="94"/>
        <v>0</v>
      </c>
      <c r="O74" s="97">
        <f t="shared" si="89"/>
        <v>0</v>
      </c>
      <c r="P74" s="96"/>
      <c r="Q74" s="96"/>
      <c r="R74" s="102"/>
      <c r="S74" s="96"/>
      <c r="T74" s="102"/>
      <c r="U74" s="102"/>
    </row>
    <row r="75" spans="1:43" s="85" customFormat="1" ht="15.95" customHeight="1" x14ac:dyDescent="0.3">
      <c r="A75" s="82"/>
      <c r="B75" s="82">
        <v>329</v>
      </c>
      <c r="C75" s="82"/>
      <c r="D75" s="82"/>
      <c r="E75" s="103" t="s">
        <v>116</v>
      </c>
      <c r="H75" s="86">
        <f t="shared" si="87"/>
        <v>8837.9685000000009</v>
      </c>
      <c r="I75" s="84">
        <f>I76+I79+I81+I86+I83</f>
        <v>5500.1850000000004</v>
      </c>
      <c r="J75" s="84">
        <f t="shared" ref="J75:N75" si="95">J76+J79+J81+J86+J83</f>
        <v>0</v>
      </c>
      <c r="K75" s="84">
        <f t="shared" si="95"/>
        <v>3337.7835000000005</v>
      </c>
      <c r="L75" s="84">
        <f t="shared" si="95"/>
        <v>0</v>
      </c>
      <c r="M75" s="84">
        <f t="shared" si="95"/>
        <v>0</v>
      </c>
      <c r="N75" s="84">
        <f t="shared" si="95"/>
        <v>0</v>
      </c>
      <c r="O75" s="86">
        <f t="shared" si="89"/>
        <v>1173</v>
      </c>
      <c r="P75" s="84">
        <f>P76+P79+P81+P86+P83</f>
        <v>730</v>
      </c>
      <c r="Q75" s="84">
        <f t="shared" ref="Q75:U75" si="96">Q76+Q79+Q81+Q86+Q83</f>
        <v>0</v>
      </c>
      <c r="R75" s="84">
        <f t="shared" si="96"/>
        <v>443</v>
      </c>
      <c r="S75" s="84">
        <f t="shared" si="96"/>
        <v>0</v>
      </c>
      <c r="T75" s="84">
        <f t="shared" si="96"/>
        <v>0</v>
      </c>
      <c r="U75" s="84">
        <f t="shared" si="96"/>
        <v>0</v>
      </c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</row>
    <row r="76" spans="1:43" s="91" customFormat="1" ht="15.95" customHeight="1" x14ac:dyDescent="0.3">
      <c r="A76" s="88"/>
      <c r="B76" s="88"/>
      <c r="C76" s="88">
        <v>3292</v>
      </c>
      <c r="D76" s="88"/>
      <c r="E76" s="89" t="s">
        <v>117</v>
      </c>
      <c r="F76" s="90">
        <f>SUM(F77)</f>
        <v>0</v>
      </c>
      <c r="G76" s="100">
        <f>SUM(G77)</f>
        <v>0</v>
      </c>
      <c r="H76" s="92">
        <f t="shared" si="87"/>
        <v>5500.1850000000004</v>
      </c>
      <c r="I76" s="90">
        <f>SUM(I77:I78)</f>
        <v>5500.1850000000004</v>
      </c>
      <c r="J76" s="90">
        <f t="shared" ref="J76:N76" si="97">SUM(J77:J78)</f>
        <v>0</v>
      </c>
      <c r="K76" s="90">
        <f t="shared" si="97"/>
        <v>0</v>
      </c>
      <c r="L76" s="90">
        <f t="shared" si="97"/>
        <v>0</v>
      </c>
      <c r="M76" s="90">
        <f t="shared" si="97"/>
        <v>0</v>
      </c>
      <c r="N76" s="90">
        <f t="shared" si="97"/>
        <v>0</v>
      </c>
      <c r="O76" s="92">
        <f t="shared" si="89"/>
        <v>730</v>
      </c>
      <c r="P76" s="90">
        <f>SUM(P77:P78)</f>
        <v>730</v>
      </c>
      <c r="Q76" s="90">
        <f t="shared" ref="Q76:U76" si="98">SUM(Q77:Q78)</f>
        <v>0</v>
      </c>
      <c r="R76" s="90">
        <f t="shared" si="98"/>
        <v>0</v>
      </c>
      <c r="S76" s="90">
        <f t="shared" si="98"/>
        <v>0</v>
      </c>
      <c r="T76" s="90">
        <f t="shared" si="98"/>
        <v>0</v>
      </c>
      <c r="U76" s="90">
        <f t="shared" si="98"/>
        <v>0</v>
      </c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</row>
    <row r="77" spans="1:43" s="81" customFormat="1" ht="15.95" customHeight="1" x14ac:dyDescent="0.3">
      <c r="A77" s="93"/>
      <c r="B77" s="93"/>
      <c r="C77" s="94"/>
      <c r="D77" s="93">
        <v>32922</v>
      </c>
      <c r="E77" s="101" t="s">
        <v>118</v>
      </c>
      <c r="H77" s="97">
        <f t="shared" si="87"/>
        <v>5500.1850000000004</v>
      </c>
      <c r="I77" s="96">
        <f>P77*7.5345</f>
        <v>5500.1850000000004</v>
      </c>
      <c r="J77" s="96">
        <f t="shared" ref="J77:N78" si="99">Q77*7.5345</f>
        <v>0</v>
      </c>
      <c r="K77" s="96">
        <f t="shared" si="99"/>
        <v>0</v>
      </c>
      <c r="L77" s="96">
        <f t="shared" si="99"/>
        <v>0</v>
      </c>
      <c r="M77" s="96">
        <f t="shared" si="99"/>
        <v>0</v>
      </c>
      <c r="N77" s="96">
        <f t="shared" si="99"/>
        <v>0</v>
      </c>
      <c r="O77" s="97">
        <f t="shared" si="89"/>
        <v>730</v>
      </c>
      <c r="P77" s="96">
        <v>730</v>
      </c>
      <c r="Q77" s="96"/>
      <c r="R77" s="96"/>
      <c r="S77" s="96"/>
      <c r="T77" s="96"/>
      <c r="U77" s="96"/>
    </row>
    <row r="78" spans="1:43" s="81" customFormat="1" ht="15.95" customHeight="1" x14ac:dyDescent="0.3">
      <c r="A78" s="93"/>
      <c r="B78" s="93"/>
      <c r="C78" s="94"/>
      <c r="D78" s="93">
        <v>32923</v>
      </c>
      <c r="E78" s="101" t="s">
        <v>176</v>
      </c>
      <c r="H78" s="97">
        <f t="shared" si="87"/>
        <v>0</v>
      </c>
      <c r="I78" s="96">
        <f t="shared" ref="I78" si="100">P78*7.5345</f>
        <v>0</v>
      </c>
      <c r="J78" s="96">
        <f t="shared" si="99"/>
        <v>0</v>
      </c>
      <c r="K78" s="96">
        <f t="shared" si="99"/>
        <v>0</v>
      </c>
      <c r="L78" s="96">
        <f t="shared" si="99"/>
        <v>0</v>
      </c>
      <c r="M78" s="96">
        <f t="shared" si="99"/>
        <v>0</v>
      </c>
      <c r="N78" s="96">
        <f t="shared" si="99"/>
        <v>0</v>
      </c>
      <c r="O78" s="97">
        <f t="shared" si="89"/>
        <v>0</v>
      </c>
      <c r="P78" s="96"/>
      <c r="Q78" s="96"/>
      <c r="R78" s="96"/>
      <c r="S78" s="96"/>
      <c r="T78" s="96"/>
      <c r="U78" s="96"/>
    </row>
    <row r="79" spans="1:43" s="91" customFormat="1" ht="15.95" customHeight="1" x14ac:dyDescent="0.3">
      <c r="A79" s="88"/>
      <c r="B79" s="88"/>
      <c r="C79" s="88">
        <v>3293</v>
      </c>
      <c r="D79" s="88"/>
      <c r="E79" s="89" t="s">
        <v>119</v>
      </c>
      <c r="F79" s="90">
        <v>0</v>
      </c>
      <c r="G79" s="100">
        <v>0</v>
      </c>
      <c r="H79" s="92">
        <f t="shared" si="87"/>
        <v>1597.3140000000001</v>
      </c>
      <c r="I79" s="90">
        <f t="shared" ref="I79:N79" si="101">SUM(I80)</f>
        <v>0</v>
      </c>
      <c r="J79" s="90">
        <f t="shared" si="101"/>
        <v>0</v>
      </c>
      <c r="K79" s="90">
        <f t="shared" si="101"/>
        <v>1597.3140000000001</v>
      </c>
      <c r="L79" s="90">
        <f t="shared" si="101"/>
        <v>0</v>
      </c>
      <c r="M79" s="90">
        <f t="shared" si="101"/>
        <v>0</v>
      </c>
      <c r="N79" s="90">
        <f t="shared" si="101"/>
        <v>0</v>
      </c>
      <c r="O79" s="92">
        <f t="shared" si="89"/>
        <v>212</v>
      </c>
      <c r="P79" s="90">
        <f t="shared" ref="P79:U79" si="102">SUM(P80)</f>
        <v>0</v>
      </c>
      <c r="Q79" s="90">
        <f t="shared" si="102"/>
        <v>0</v>
      </c>
      <c r="R79" s="90">
        <f t="shared" si="102"/>
        <v>212</v>
      </c>
      <c r="S79" s="90">
        <f t="shared" si="102"/>
        <v>0</v>
      </c>
      <c r="T79" s="90">
        <f t="shared" si="102"/>
        <v>0</v>
      </c>
      <c r="U79" s="90">
        <f t="shared" si="102"/>
        <v>0</v>
      </c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</row>
    <row r="80" spans="1:43" s="81" customFormat="1" ht="15.95" customHeight="1" x14ac:dyDescent="0.3">
      <c r="A80" s="93"/>
      <c r="B80" s="93"/>
      <c r="C80" s="94"/>
      <c r="D80" s="93">
        <v>32931</v>
      </c>
      <c r="E80" s="101" t="s">
        <v>119</v>
      </c>
      <c r="H80" s="97">
        <f t="shared" si="87"/>
        <v>1597.3140000000001</v>
      </c>
      <c r="I80" s="96">
        <f>P80*7.5345</f>
        <v>0</v>
      </c>
      <c r="J80" s="96">
        <f t="shared" ref="J80:N80" si="103">Q80*7.5345</f>
        <v>0</v>
      </c>
      <c r="K80" s="96">
        <f t="shared" si="103"/>
        <v>1597.3140000000001</v>
      </c>
      <c r="L80" s="96">
        <f t="shared" si="103"/>
        <v>0</v>
      </c>
      <c r="M80" s="96">
        <f t="shared" si="103"/>
        <v>0</v>
      </c>
      <c r="N80" s="96">
        <f t="shared" si="103"/>
        <v>0</v>
      </c>
      <c r="O80" s="97">
        <f t="shared" si="89"/>
        <v>212</v>
      </c>
      <c r="P80" s="96"/>
      <c r="Q80" s="96"/>
      <c r="R80" s="96">
        <v>212</v>
      </c>
      <c r="S80" s="102"/>
      <c r="T80" s="102"/>
      <c r="U80" s="102"/>
    </row>
    <row r="81" spans="1:43" s="91" customFormat="1" ht="15.95" customHeight="1" x14ac:dyDescent="0.3">
      <c r="A81" s="88"/>
      <c r="B81" s="88"/>
      <c r="C81" s="88">
        <v>3294</v>
      </c>
      <c r="D81" s="88"/>
      <c r="E81" s="89" t="s">
        <v>120</v>
      </c>
      <c r="F81" s="90">
        <v>0</v>
      </c>
      <c r="G81" s="100">
        <v>0</v>
      </c>
      <c r="H81" s="92">
        <f t="shared" si="87"/>
        <v>0</v>
      </c>
      <c r="I81" s="90">
        <f t="shared" ref="I81:N81" si="104">SUM(I82)</f>
        <v>0</v>
      </c>
      <c r="J81" s="90">
        <f t="shared" si="104"/>
        <v>0</v>
      </c>
      <c r="K81" s="90">
        <f t="shared" si="104"/>
        <v>0</v>
      </c>
      <c r="L81" s="90">
        <f t="shared" si="104"/>
        <v>0</v>
      </c>
      <c r="M81" s="90">
        <f t="shared" si="104"/>
        <v>0</v>
      </c>
      <c r="N81" s="90">
        <f t="shared" si="104"/>
        <v>0</v>
      </c>
      <c r="O81" s="92">
        <f t="shared" si="89"/>
        <v>0</v>
      </c>
      <c r="P81" s="90">
        <f t="shared" ref="P81:U81" si="105">SUM(P82)</f>
        <v>0</v>
      </c>
      <c r="Q81" s="90">
        <f t="shared" si="105"/>
        <v>0</v>
      </c>
      <c r="R81" s="90">
        <f t="shared" si="105"/>
        <v>0</v>
      </c>
      <c r="S81" s="90">
        <f t="shared" si="105"/>
        <v>0</v>
      </c>
      <c r="T81" s="90">
        <f t="shared" si="105"/>
        <v>0</v>
      </c>
      <c r="U81" s="90">
        <f t="shared" si="105"/>
        <v>0</v>
      </c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</row>
    <row r="82" spans="1:43" s="81" customFormat="1" ht="15.95" customHeight="1" x14ac:dyDescent="0.3">
      <c r="A82" s="93"/>
      <c r="B82" s="93"/>
      <c r="C82" s="94"/>
      <c r="D82" s="93">
        <v>32941</v>
      </c>
      <c r="E82" s="101" t="s">
        <v>121</v>
      </c>
      <c r="H82" s="97">
        <f t="shared" si="87"/>
        <v>0</v>
      </c>
      <c r="I82" s="96">
        <f>P82*7.5345</f>
        <v>0</v>
      </c>
      <c r="J82" s="96">
        <f t="shared" ref="J82:N82" si="106">Q82*7.5345</f>
        <v>0</v>
      </c>
      <c r="K82" s="96">
        <f t="shared" si="106"/>
        <v>0</v>
      </c>
      <c r="L82" s="96">
        <f t="shared" si="106"/>
        <v>0</v>
      </c>
      <c r="M82" s="96">
        <f t="shared" si="106"/>
        <v>0</v>
      </c>
      <c r="N82" s="96">
        <f t="shared" si="106"/>
        <v>0</v>
      </c>
      <c r="O82" s="97">
        <f t="shared" si="89"/>
        <v>0</v>
      </c>
      <c r="P82" s="96"/>
      <c r="Q82" s="96"/>
      <c r="R82" s="96"/>
      <c r="S82" s="96"/>
      <c r="T82" s="96"/>
      <c r="U82" s="96"/>
    </row>
    <row r="83" spans="1:43" s="91" customFormat="1" ht="15.95" customHeight="1" x14ac:dyDescent="0.3">
      <c r="A83" s="88"/>
      <c r="B83" s="88"/>
      <c r="C83" s="88">
        <v>3295</v>
      </c>
      <c r="D83" s="88"/>
      <c r="E83" s="89" t="s">
        <v>170</v>
      </c>
      <c r="F83" s="90"/>
      <c r="G83" s="100"/>
      <c r="H83" s="92">
        <f t="shared" ref="H83" si="107">SUM(I83:N83)</f>
        <v>0</v>
      </c>
      <c r="I83" s="90">
        <f t="shared" ref="I83:N83" si="108">SUM(I84:I85)</f>
        <v>0</v>
      </c>
      <c r="J83" s="90">
        <f t="shared" si="108"/>
        <v>0</v>
      </c>
      <c r="K83" s="90">
        <f t="shared" si="108"/>
        <v>0</v>
      </c>
      <c r="L83" s="90">
        <f t="shared" si="108"/>
        <v>0</v>
      </c>
      <c r="M83" s="90">
        <f t="shared" si="108"/>
        <v>0</v>
      </c>
      <c r="N83" s="90">
        <f t="shared" si="108"/>
        <v>0</v>
      </c>
      <c r="O83" s="92">
        <f t="shared" ref="O83" si="109">SUM(P83:U83)</f>
        <v>0</v>
      </c>
      <c r="P83" s="90">
        <f t="shared" ref="P83:U83" si="110">SUM(P84:P85)</f>
        <v>0</v>
      </c>
      <c r="Q83" s="90">
        <f t="shared" si="110"/>
        <v>0</v>
      </c>
      <c r="R83" s="90">
        <f t="shared" si="110"/>
        <v>0</v>
      </c>
      <c r="S83" s="90">
        <f t="shared" si="110"/>
        <v>0</v>
      </c>
      <c r="T83" s="90">
        <f t="shared" si="110"/>
        <v>0</v>
      </c>
      <c r="U83" s="90">
        <f t="shared" si="110"/>
        <v>0</v>
      </c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</row>
    <row r="84" spans="1:43" s="81" customFormat="1" ht="15.95" customHeight="1" x14ac:dyDescent="0.3">
      <c r="A84" s="93"/>
      <c r="B84" s="93"/>
      <c r="C84" s="94"/>
      <c r="D84" s="93">
        <v>32952</v>
      </c>
      <c r="E84" s="101" t="s">
        <v>171</v>
      </c>
      <c r="H84" s="97">
        <f t="shared" si="87"/>
        <v>0</v>
      </c>
      <c r="I84" s="96">
        <f t="shared" ref="I84:I85" si="111">P84*7.5345</f>
        <v>0</v>
      </c>
      <c r="J84" s="96">
        <f t="shared" ref="J84:J85" si="112">Q84*7.5345</f>
        <v>0</v>
      </c>
      <c r="K84" s="96">
        <f t="shared" ref="K84:K85" si="113">R84*7.5345</f>
        <v>0</v>
      </c>
      <c r="L84" s="96">
        <f t="shared" ref="L84:L85" si="114">S84*7.5345</f>
        <v>0</v>
      </c>
      <c r="M84" s="96">
        <f t="shared" ref="M84:M85" si="115">T84*7.5345</f>
        <v>0</v>
      </c>
      <c r="N84" s="96">
        <f t="shared" ref="N84:N85" si="116">U84*7.5345</f>
        <v>0</v>
      </c>
      <c r="O84" s="97">
        <f t="shared" si="89"/>
        <v>0</v>
      </c>
      <c r="P84" s="96"/>
      <c r="Q84" s="96"/>
      <c r="R84" s="96"/>
      <c r="S84" s="96"/>
      <c r="T84" s="96"/>
      <c r="U84" s="96"/>
    </row>
    <row r="85" spans="1:43" s="81" customFormat="1" ht="15.95" customHeight="1" x14ac:dyDescent="0.3">
      <c r="A85" s="93"/>
      <c r="B85" s="93"/>
      <c r="C85" s="94"/>
      <c r="D85" s="93">
        <v>32953</v>
      </c>
      <c r="E85" s="101" t="s">
        <v>172</v>
      </c>
      <c r="H85" s="97">
        <f t="shared" si="87"/>
        <v>0</v>
      </c>
      <c r="I85" s="96">
        <f t="shared" si="111"/>
        <v>0</v>
      </c>
      <c r="J85" s="96">
        <f t="shared" si="112"/>
        <v>0</v>
      </c>
      <c r="K85" s="96">
        <f t="shared" si="113"/>
        <v>0</v>
      </c>
      <c r="L85" s="96">
        <f t="shared" si="114"/>
        <v>0</v>
      </c>
      <c r="M85" s="96">
        <f t="shared" si="115"/>
        <v>0</v>
      </c>
      <c r="N85" s="96">
        <f t="shared" si="116"/>
        <v>0</v>
      </c>
      <c r="O85" s="97">
        <f t="shared" si="89"/>
        <v>0</v>
      </c>
      <c r="P85" s="96"/>
      <c r="Q85" s="96"/>
      <c r="R85" s="96"/>
      <c r="S85" s="96"/>
      <c r="T85" s="96"/>
      <c r="U85" s="96"/>
    </row>
    <row r="86" spans="1:43" s="91" customFormat="1" ht="15.95" customHeight="1" x14ac:dyDescent="0.3">
      <c r="A86" s="88"/>
      <c r="B86" s="88"/>
      <c r="C86" s="88">
        <v>3299</v>
      </c>
      <c r="D86" s="88"/>
      <c r="E86" s="89" t="s">
        <v>116</v>
      </c>
      <c r="F86" s="90">
        <f>SUM(F87)</f>
        <v>0</v>
      </c>
      <c r="G86" s="100">
        <f>SUM(G87)</f>
        <v>0</v>
      </c>
      <c r="H86" s="92">
        <f t="shared" si="87"/>
        <v>1740.4695000000002</v>
      </c>
      <c r="I86" s="90">
        <f t="shared" ref="I86:N86" si="117">SUM(I87)</f>
        <v>0</v>
      </c>
      <c r="J86" s="90">
        <f t="shared" si="117"/>
        <v>0</v>
      </c>
      <c r="K86" s="90">
        <f t="shared" si="117"/>
        <v>1740.4695000000002</v>
      </c>
      <c r="L86" s="90">
        <f t="shared" si="117"/>
        <v>0</v>
      </c>
      <c r="M86" s="90">
        <f t="shared" si="117"/>
        <v>0</v>
      </c>
      <c r="N86" s="90">
        <f t="shared" si="117"/>
        <v>0</v>
      </c>
      <c r="O86" s="92">
        <f t="shared" si="89"/>
        <v>231</v>
      </c>
      <c r="P86" s="90">
        <f t="shared" ref="P86:U86" si="118">SUM(P87)</f>
        <v>0</v>
      </c>
      <c r="Q86" s="90">
        <f t="shared" si="118"/>
        <v>0</v>
      </c>
      <c r="R86" s="90">
        <f t="shared" si="118"/>
        <v>231</v>
      </c>
      <c r="S86" s="90">
        <f t="shared" si="118"/>
        <v>0</v>
      </c>
      <c r="T86" s="90">
        <f t="shared" si="118"/>
        <v>0</v>
      </c>
      <c r="U86" s="90">
        <f t="shared" si="118"/>
        <v>0</v>
      </c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</row>
    <row r="87" spans="1:43" s="81" customFormat="1" ht="15.95" customHeight="1" x14ac:dyDescent="0.3">
      <c r="A87" s="93"/>
      <c r="B87" s="93"/>
      <c r="C87" s="94"/>
      <c r="D87" s="93">
        <v>32999</v>
      </c>
      <c r="E87" s="101" t="s">
        <v>116</v>
      </c>
      <c r="H87" s="97">
        <f t="shared" si="87"/>
        <v>1740.4695000000002</v>
      </c>
      <c r="I87" s="96">
        <f>P87*7.5345</f>
        <v>0</v>
      </c>
      <c r="J87" s="96">
        <f t="shared" ref="J87:N87" si="119">Q87*7.5345</f>
        <v>0</v>
      </c>
      <c r="K87" s="96">
        <f t="shared" si="119"/>
        <v>1740.4695000000002</v>
      </c>
      <c r="L87" s="96">
        <f t="shared" si="119"/>
        <v>0</v>
      </c>
      <c r="M87" s="96">
        <f t="shared" si="119"/>
        <v>0</v>
      </c>
      <c r="N87" s="96">
        <f t="shared" si="119"/>
        <v>0</v>
      </c>
      <c r="O87" s="97">
        <f t="shared" si="89"/>
        <v>231</v>
      </c>
      <c r="P87" s="96"/>
      <c r="Q87" s="96"/>
      <c r="R87" s="96">
        <v>231</v>
      </c>
      <c r="S87" s="102"/>
      <c r="T87" s="102"/>
      <c r="U87" s="96"/>
    </row>
    <row r="88" spans="1:43" s="107" customFormat="1" ht="15.95" customHeight="1" x14ac:dyDescent="0.3">
      <c r="A88" s="76">
        <v>34</v>
      </c>
      <c r="B88" s="76"/>
      <c r="C88" s="76"/>
      <c r="D88" s="76"/>
      <c r="E88" s="77" t="s">
        <v>59</v>
      </c>
      <c r="F88" s="104">
        <f>F89</f>
        <v>0</v>
      </c>
      <c r="G88" s="105">
        <f>G89</f>
        <v>0</v>
      </c>
      <c r="H88" s="106">
        <f t="shared" si="87"/>
        <v>5500.1850000000004</v>
      </c>
      <c r="I88" s="104">
        <f t="shared" ref="I88:N89" si="120">I89</f>
        <v>5500.1850000000004</v>
      </c>
      <c r="J88" s="104">
        <f t="shared" si="120"/>
        <v>0</v>
      </c>
      <c r="K88" s="104">
        <f t="shared" si="120"/>
        <v>0</v>
      </c>
      <c r="L88" s="104">
        <f t="shared" si="120"/>
        <v>0</v>
      </c>
      <c r="M88" s="104">
        <f t="shared" si="120"/>
        <v>0</v>
      </c>
      <c r="N88" s="104">
        <f t="shared" si="120"/>
        <v>0</v>
      </c>
      <c r="O88" s="106">
        <f t="shared" si="89"/>
        <v>730</v>
      </c>
      <c r="P88" s="104">
        <f t="shared" ref="P88:U89" si="121">P89</f>
        <v>730</v>
      </c>
      <c r="Q88" s="104">
        <f t="shared" si="121"/>
        <v>0</v>
      </c>
      <c r="R88" s="104">
        <f t="shared" si="121"/>
        <v>0</v>
      </c>
      <c r="S88" s="104">
        <f t="shared" si="121"/>
        <v>0</v>
      </c>
      <c r="T88" s="104">
        <f t="shared" si="121"/>
        <v>0</v>
      </c>
      <c r="U88" s="104">
        <f t="shared" si="121"/>
        <v>0</v>
      </c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</row>
    <row r="89" spans="1:43" s="85" customFormat="1" ht="15.95" customHeight="1" x14ac:dyDescent="0.3">
      <c r="A89" s="82"/>
      <c r="B89" s="82">
        <v>343</v>
      </c>
      <c r="C89" s="82"/>
      <c r="D89" s="82"/>
      <c r="E89" s="83" t="s">
        <v>122</v>
      </c>
      <c r="F89" s="108"/>
      <c r="G89" s="109"/>
      <c r="H89" s="110">
        <f t="shared" si="87"/>
        <v>5500.1850000000004</v>
      </c>
      <c r="I89" s="108">
        <f>I90</f>
        <v>5500.1850000000004</v>
      </c>
      <c r="J89" s="108">
        <f t="shared" si="120"/>
        <v>0</v>
      </c>
      <c r="K89" s="108">
        <f t="shared" si="120"/>
        <v>0</v>
      </c>
      <c r="L89" s="108">
        <f t="shared" si="120"/>
        <v>0</v>
      </c>
      <c r="M89" s="108">
        <f t="shared" si="120"/>
        <v>0</v>
      </c>
      <c r="N89" s="108">
        <f t="shared" si="120"/>
        <v>0</v>
      </c>
      <c r="O89" s="110">
        <f t="shared" si="89"/>
        <v>730</v>
      </c>
      <c r="P89" s="108">
        <f>P90</f>
        <v>730</v>
      </c>
      <c r="Q89" s="108">
        <f t="shared" si="121"/>
        <v>0</v>
      </c>
      <c r="R89" s="108">
        <f t="shared" si="121"/>
        <v>0</v>
      </c>
      <c r="S89" s="108">
        <f t="shared" si="121"/>
        <v>0</v>
      </c>
      <c r="T89" s="108">
        <f t="shared" si="121"/>
        <v>0</v>
      </c>
      <c r="U89" s="108">
        <f t="shared" si="121"/>
        <v>0</v>
      </c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</row>
    <row r="90" spans="1:43" s="91" customFormat="1" ht="15.95" customHeight="1" x14ac:dyDescent="0.3">
      <c r="A90" s="88"/>
      <c r="B90" s="88"/>
      <c r="C90" s="88">
        <v>3431</v>
      </c>
      <c r="D90" s="88"/>
      <c r="E90" s="89" t="s">
        <v>123</v>
      </c>
      <c r="F90" s="90"/>
      <c r="G90" s="100"/>
      <c r="H90" s="92">
        <f t="shared" si="87"/>
        <v>5500.1850000000004</v>
      </c>
      <c r="I90" s="90">
        <f>SUM(I91:I92)</f>
        <v>5500.1850000000004</v>
      </c>
      <c r="J90" s="90">
        <f t="shared" ref="J90:U90" si="122">SUM(J91:J92)</f>
        <v>0</v>
      </c>
      <c r="K90" s="90">
        <f t="shared" si="122"/>
        <v>0</v>
      </c>
      <c r="L90" s="90">
        <f t="shared" si="122"/>
        <v>0</v>
      </c>
      <c r="M90" s="90">
        <f t="shared" si="122"/>
        <v>0</v>
      </c>
      <c r="N90" s="90">
        <f t="shared" si="122"/>
        <v>0</v>
      </c>
      <c r="O90" s="92">
        <f t="shared" si="122"/>
        <v>730</v>
      </c>
      <c r="P90" s="90">
        <f t="shared" si="122"/>
        <v>730</v>
      </c>
      <c r="Q90" s="90">
        <f t="shared" si="122"/>
        <v>0</v>
      </c>
      <c r="R90" s="90">
        <f t="shared" si="122"/>
        <v>0</v>
      </c>
      <c r="S90" s="90">
        <f t="shared" si="122"/>
        <v>0</v>
      </c>
      <c r="T90" s="90">
        <f t="shared" si="122"/>
        <v>0</v>
      </c>
      <c r="U90" s="90">
        <f t="shared" si="122"/>
        <v>0</v>
      </c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</row>
    <row r="91" spans="1:43" s="81" customFormat="1" ht="15.95" customHeight="1" x14ac:dyDescent="0.3">
      <c r="A91" s="93"/>
      <c r="B91" s="93"/>
      <c r="C91" s="94"/>
      <c r="D91" s="93">
        <v>34311</v>
      </c>
      <c r="E91" s="101" t="s">
        <v>124</v>
      </c>
      <c r="H91" s="97">
        <f t="shared" si="87"/>
        <v>5500.1850000000004</v>
      </c>
      <c r="I91" s="96">
        <f>P91*7.5345</f>
        <v>5500.1850000000004</v>
      </c>
      <c r="J91" s="96">
        <f t="shared" ref="J91:N92" si="123">Q91*7.5345</f>
        <v>0</v>
      </c>
      <c r="K91" s="96">
        <f t="shared" si="123"/>
        <v>0</v>
      </c>
      <c r="L91" s="96">
        <f t="shared" si="123"/>
        <v>0</v>
      </c>
      <c r="M91" s="96">
        <f t="shared" si="123"/>
        <v>0</v>
      </c>
      <c r="N91" s="96">
        <f t="shared" si="123"/>
        <v>0</v>
      </c>
      <c r="O91" s="97">
        <f t="shared" si="89"/>
        <v>730</v>
      </c>
      <c r="P91" s="96">
        <v>730</v>
      </c>
      <c r="Q91" s="96"/>
      <c r="R91" s="96"/>
      <c r="S91" s="96"/>
      <c r="T91" s="96"/>
      <c r="U91" s="96"/>
    </row>
    <row r="92" spans="1:43" s="81" customFormat="1" ht="15.95" customHeight="1" x14ac:dyDescent="0.3">
      <c r="A92" s="93"/>
      <c r="B92" s="93"/>
      <c r="C92" s="94"/>
      <c r="D92" s="93">
        <v>34312</v>
      </c>
      <c r="E92" s="101" t="s">
        <v>173</v>
      </c>
      <c r="H92" s="97">
        <f t="shared" si="87"/>
        <v>0</v>
      </c>
      <c r="I92" s="96">
        <f t="shared" ref="I92" si="124">P92*7.5345</f>
        <v>0</v>
      </c>
      <c r="J92" s="96">
        <f t="shared" si="123"/>
        <v>0</v>
      </c>
      <c r="K92" s="96">
        <f t="shared" si="123"/>
        <v>0</v>
      </c>
      <c r="L92" s="96">
        <f t="shared" si="123"/>
        <v>0</v>
      </c>
      <c r="M92" s="96">
        <f t="shared" si="123"/>
        <v>0</v>
      </c>
      <c r="N92" s="96">
        <f t="shared" si="123"/>
        <v>0</v>
      </c>
      <c r="O92" s="97">
        <f t="shared" si="89"/>
        <v>0</v>
      </c>
      <c r="P92" s="96"/>
      <c r="Q92" s="96"/>
      <c r="R92" s="96"/>
      <c r="S92" s="96"/>
      <c r="T92" s="96"/>
      <c r="U92" s="96"/>
    </row>
    <row r="93" spans="1:43" s="81" customFormat="1" ht="18.75" x14ac:dyDescent="0.25">
      <c r="A93" s="212">
        <v>4</v>
      </c>
      <c r="B93" s="212"/>
      <c r="C93" s="212"/>
      <c r="D93" s="212"/>
      <c r="E93" s="212"/>
      <c r="F93" s="213"/>
      <c r="G93" s="213"/>
      <c r="H93" s="214">
        <f>H94</f>
        <v>172766.08500000002</v>
      </c>
      <c r="I93" s="215">
        <f>I94</f>
        <v>64043.250000000007</v>
      </c>
      <c r="J93" s="215">
        <f t="shared" ref="J93:N93" si="125">J94</f>
        <v>0</v>
      </c>
      <c r="K93" s="215">
        <f t="shared" si="125"/>
        <v>3993.2850000000003</v>
      </c>
      <c r="L93" s="215">
        <f t="shared" si="125"/>
        <v>104729.55</v>
      </c>
      <c r="M93" s="215">
        <f t="shared" si="125"/>
        <v>0</v>
      </c>
      <c r="N93" s="215">
        <f t="shared" si="125"/>
        <v>0</v>
      </c>
      <c r="O93" s="214">
        <f>O94</f>
        <v>22930</v>
      </c>
      <c r="P93" s="215">
        <f>P94</f>
        <v>8500</v>
      </c>
      <c r="Q93" s="215">
        <f t="shared" ref="Q93:U93" si="126">Q94</f>
        <v>0</v>
      </c>
      <c r="R93" s="215">
        <f t="shared" si="126"/>
        <v>530</v>
      </c>
      <c r="S93" s="215">
        <f t="shared" si="126"/>
        <v>13900</v>
      </c>
      <c r="T93" s="215">
        <f t="shared" si="126"/>
        <v>0</v>
      </c>
      <c r="U93" s="215">
        <f t="shared" si="126"/>
        <v>0</v>
      </c>
    </row>
    <row r="94" spans="1:43" s="107" customFormat="1" ht="18.75" x14ac:dyDescent="0.3">
      <c r="A94" s="76">
        <v>42</v>
      </c>
      <c r="B94" s="76"/>
      <c r="C94" s="76"/>
      <c r="D94" s="76"/>
      <c r="E94" s="77" t="s">
        <v>125</v>
      </c>
      <c r="F94" s="104">
        <f>F95</f>
        <v>0</v>
      </c>
      <c r="G94" s="105">
        <f>G95</f>
        <v>0</v>
      </c>
      <c r="H94" s="106">
        <f t="shared" si="87"/>
        <v>172766.08500000002</v>
      </c>
      <c r="I94" s="104">
        <f>I95+I101+I105</f>
        <v>64043.250000000007</v>
      </c>
      <c r="J94" s="104">
        <f>J95+J101+J105</f>
        <v>0</v>
      </c>
      <c r="K94" s="104">
        <f>K95+K101+K105</f>
        <v>3993.2850000000003</v>
      </c>
      <c r="L94" s="104">
        <f>L95+L101+L105</f>
        <v>104729.55</v>
      </c>
      <c r="M94" s="104">
        <f>M95</f>
        <v>0</v>
      </c>
      <c r="N94" s="104">
        <f>N95</f>
        <v>0</v>
      </c>
      <c r="O94" s="106">
        <f t="shared" si="89"/>
        <v>22930</v>
      </c>
      <c r="P94" s="104">
        <f>P95+P101+P105</f>
        <v>8500</v>
      </c>
      <c r="Q94" s="104">
        <f>Q95+Q101+Q105</f>
        <v>0</v>
      </c>
      <c r="R94" s="104">
        <f>R95+R101+R105</f>
        <v>530</v>
      </c>
      <c r="S94" s="104">
        <f>S95+S101+S105</f>
        <v>13900</v>
      </c>
      <c r="T94" s="104">
        <f>T95</f>
        <v>0</v>
      </c>
      <c r="U94" s="104">
        <f>U95</f>
        <v>0</v>
      </c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</row>
    <row r="95" spans="1:43" s="85" customFormat="1" ht="18.75" x14ac:dyDescent="0.3">
      <c r="A95" s="82"/>
      <c r="B95" s="82">
        <v>422</v>
      </c>
      <c r="C95" s="82"/>
      <c r="D95" s="82"/>
      <c r="E95" s="83" t="s">
        <v>126</v>
      </c>
      <c r="F95" s="108"/>
      <c r="G95" s="109"/>
      <c r="H95" s="110">
        <f t="shared" si="87"/>
        <v>8770.1580000000013</v>
      </c>
      <c r="I95" s="108">
        <f t="shared" ref="I95:N95" si="127">I96+I99</f>
        <v>5274.1500000000005</v>
      </c>
      <c r="J95" s="108">
        <f t="shared" si="127"/>
        <v>0</v>
      </c>
      <c r="K95" s="108">
        <f t="shared" si="127"/>
        <v>3496.0080000000003</v>
      </c>
      <c r="L95" s="108">
        <f t="shared" si="127"/>
        <v>0</v>
      </c>
      <c r="M95" s="108">
        <f t="shared" si="127"/>
        <v>0</v>
      </c>
      <c r="N95" s="108">
        <f t="shared" si="127"/>
        <v>0</v>
      </c>
      <c r="O95" s="110">
        <f t="shared" si="89"/>
        <v>1164</v>
      </c>
      <c r="P95" s="108">
        <f t="shared" ref="P95:U95" si="128">P96+P99</f>
        <v>700</v>
      </c>
      <c r="Q95" s="108">
        <f t="shared" si="128"/>
        <v>0</v>
      </c>
      <c r="R95" s="108">
        <f t="shared" si="128"/>
        <v>464</v>
      </c>
      <c r="S95" s="108">
        <f t="shared" si="128"/>
        <v>0</v>
      </c>
      <c r="T95" s="108">
        <f t="shared" si="128"/>
        <v>0</v>
      </c>
      <c r="U95" s="108">
        <f t="shared" si="128"/>
        <v>0</v>
      </c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</row>
    <row r="96" spans="1:43" s="91" customFormat="1" ht="18.75" x14ac:dyDescent="0.3">
      <c r="A96" s="88"/>
      <c r="B96" s="88"/>
      <c r="C96" s="88">
        <v>4221</v>
      </c>
      <c r="D96" s="88"/>
      <c r="E96" s="89" t="s">
        <v>127</v>
      </c>
      <c r="H96" s="113">
        <f t="shared" si="87"/>
        <v>8272.8810000000012</v>
      </c>
      <c r="I96" s="112">
        <f t="shared" ref="I96:N96" si="129">SUM(I97:I98)</f>
        <v>5274.1500000000005</v>
      </c>
      <c r="J96" s="112">
        <f t="shared" si="129"/>
        <v>0</v>
      </c>
      <c r="K96" s="112">
        <f t="shared" si="129"/>
        <v>2998.7310000000002</v>
      </c>
      <c r="L96" s="90">
        <f t="shared" si="129"/>
        <v>0</v>
      </c>
      <c r="M96" s="90">
        <f t="shared" si="129"/>
        <v>0</v>
      </c>
      <c r="N96" s="90">
        <f t="shared" si="129"/>
        <v>0</v>
      </c>
      <c r="O96" s="113">
        <f t="shared" si="89"/>
        <v>1098</v>
      </c>
      <c r="P96" s="112">
        <f t="shared" ref="P96:U96" si="130">SUM(P97:P98)</f>
        <v>700</v>
      </c>
      <c r="Q96" s="112">
        <f t="shared" si="130"/>
        <v>0</v>
      </c>
      <c r="R96" s="112">
        <f t="shared" si="130"/>
        <v>398</v>
      </c>
      <c r="S96" s="90">
        <f t="shared" si="130"/>
        <v>0</v>
      </c>
      <c r="T96" s="90">
        <f t="shared" si="130"/>
        <v>0</v>
      </c>
      <c r="U96" s="90">
        <f t="shared" si="130"/>
        <v>0</v>
      </c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</row>
    <row r="97" spans="1:43" s="81" customFormat="1" ht="18.75" x14ac:dyDescent="0.3">
      <c r="A97" s="93"/>
      <c r="B97" s="93"/>
      <c r="C97" s="94"/>
      <c r="D97" s="93">
        <v>42211</v>
      </c>
      <c r="E97" s="101" t="s">
        <v>128</v>
      </c>
      <c r="H97" s="116">
        <f t="shared" si="87"/>
        <v>1996.6425000000002</v>
      </c>
      <c r="I97" s="115">
        <f t="shared" ref="I97:I98" si="131">P97*7.5345</f>
        <v>0</v>
      </c>
      <c r="J97" s="115">
        <f t="shared" ref="J97:J98" si="132">Q97*7.5345</f>
        <v>0</v>
      </c>
      <c r="K97" s="115">
        <f t="shared" ref="K97:K98" si="133">R97*7.5345</f>
        <v>1996.6425000000002</v>
      </c>
      <c r="L97" s="115">
        <f t="shared" ref="L97:L98" si="134">S97*7.5345</f>
        <v>0</v>
      </c>
      <c r="M97" s="115">
        <f t="shared" ref="M97:M98" si="135">T97*7.5345</f>
        <v>0</v>
      </c>
      <c r="N97" s="115">
        <f t="shared" ref="N97:N98" si="136">U97*7.5345</f>
        <v>0</v>
      </c>
      <c r="O97" s="116">
        <f t="shared" si="89"/>
        <v>265</v>
      </c>
      <c r="P97" s="115"/>
      <c r="Q97" s="114"/>
      <c r="R97" s="114">
        <v>265</v>
      </c>
      <c r="S97" s="114"/>
      <c r="T97" s="114"/>
      <c r="U97" s="114"/>
    </row>
    <row r="98" spans="1:43" s="81" customFormat="1" ht="18.75" x14ac:dyDescent="0.3">
      <c r="A98" s="93"/>
      <c r="B98" s="93"/>
      <c r="C98" s="94"/>
      <c r="D98" s="93">
        <v>42212</v>
      </c>
      <c r="E98" s="101" t="s">
        <v>129</v>
      </c>
      <c r="H98" s="116">
        <f t="shared" si="87"/>
        <v>6276.2385000000004</v>
      </c>
      <c r="I98" s="115">
        <f t="shared" si="131"/>
        <v>5274.1500000000005</v>
      </c>
      <c r="J98" s="115">
        <f t="shared" si="132"/>
        <v>0</v>
      </c>
      <c r="K98" s="115">
        <f t="shared" si="133"/>
        <v>1002.0885000000001</v>
      </c>
      <c r="L98" s="115">
        <f t="shared" si="134"/>
        <v>0</v>
      </c>
      <c r="M98" s="115">
        <f t="shared" si="135"/>
        <v>0</v>
      </c>
      <c r="N98" s="115">
        <f t="shared" si="136"/>
        <v>0</v>
      </c>
      <c r="O98" s="116">
        <f t="shared" si="89"/>
        <v>833</v>
      </c>
      <c r="P98" s="115">
        <v>700</v>
      </c>
      <c r="Q98" s="114"/>
      <c r="R98" s="114">
        <v>133</v>
      </c>
      <c r="S98" s="114"/>
      <c r="T98" s="114"/>
      <c r="U98" s="114"/>
    </row>
    <row r="99" spans="1:43" s="91" customFormat="1" ht="18.75" x14ac:dyDescent="0.3">
      <c r="A99" s="88"/>
      <c r="B99" s="88"/>
      <c r="C99" s="88">
        <v>4227</v>
      </c>
      <c r="D99" s="88"/>
      <c r="E99" s="89" t="s">
        <v>130</v>
      </c>
      <c r="H99" s="113">
        <f t="shared" si="87"/>
        <v>497.27700000000004</v>
      </c>
      <c r="I99" s="112">
        <f t="shared" ref="I99:N99" si="137">I100</f>
        <v>0</v>
      </c>
      <c r="J99" s="112">
        <f t="shared" si="137"/>
        <v>0</v>
      </c>
      <c r="K99" s="112">
        <f t="shared" si="137"/>
        <v>497.27700000000004</v>
      </c>
      <c r="L99" s="112">
        <f t="shared" si="137"/>
        <v>0</v>
      </c>
      <c r="M99" s="112">
        <f t="shared" si="137"/>
        <v>0</v>
      </c>
      <c r="N99" s="112">
        <f t="shared" si="137"/>
        <v>0</v>
      </c>
      <c r="O99" s="113">
        <f t="shared" si="89"/>
        <v>66</v>
      </c>
      <c r="P99" s="112">
        <f t="shared" ref="P99:U99" si="138">P100</f>
        <v>0</v>
      </c>
      <c r="Q99" s="112">
        <f t="shared" si="138"/>
        <v>0</v>
      </c>
      <c r="R99" s="112">
        <f t="shared" si="138"/>
        <v>66</v>
      </c>
      <c r="S99" s="112">
        <f t="shared" si="138"/>
        <v>0</v>
      </c>
      <c r="T99" s="112">
        <f t="shared" si="138"/>
        <v>0</v>
      </c>
      <c r="U99" s="112">
        <f t="shared" si="138"/>
        <v>0</v>
      </c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</row>
    <row r="100" spans="1:43" s="81" customFormat="1" ht="18.75" x14ac:dyDescent="0.3">
      <c r="A100" s="93"/>
      <c r="B100" s="93"/>
      <c r="C100" s="94"/>
      <c r="D100" s="93">
        <v>42271</v>
      </c>
      <c r="E100" s="101" t="s">
        <v>131</v>
      </c>
      <c r="H100" s="116">
        <f t="shared" si="87"/>
        <v>497.27700000000004</v>
      </c>
      <c r="I100" s="115">
        <f>P100*7.5345</f>
        <v>0</v>
      </c>
      <c r="J100" s="115">
        <f t="shared" ref="J100:N100" si="139">Q100*7.5345</f>
        <v>0</v>
      </c>
      <c r="K100" s="115">
        <f t="shared" si="139"/>
        <v>497.27700000000004</v>
      </c>
      <c r="L100" s="115">
        <f t="shared" si="139"/>
        <v>0</v>
      </c>
      <c r="M100" s="115">
        <f t="shared" si="139"/>
        <v>0</v>
      </c>
      <c r="N100" s="115">
        <f t="shared" si="139"/>
        <v>0</v>
      </c>
      <c r="O100" s="116">
        <f t="shared" si="89"/>
        <v>66</v>
      </c>
      <c r="P100" s="115"/>
      <c r="Q100" s="114"/>
      <c r="R100" s="114">
        <v>66</v>
      </c>
      <c r="S100" s="114"/>
      <c r="T100" s="114"/>
      <c r="U100" s="114"/>
    </row>
    <row r="101" spans="1:43" s="85" customFormat="1" ht="18.75" x14ac:dyDescent="0.3">
      <c r="A101" s="82"/>
      <c r="B101" s="82">
        <v>424</v>
      </c>
      <c r="C101" s="82"/>
      <c r="D101" s="82"/>
      <c r="E101" s="103" t="s">
        <v>132</v>
      </c>
      <c r="H101" s="110">
        <f t="shared" si="87"/>
        <v>160982.12700000001</v>
      </c>
      <c r="I101" s="108">
        <f t="shared" ref="I101:N101" si="140">I102</f>
        <v>58769.100000000006</v>
      </c>
      <c r="J101" s="108">
        <f t="shared" si="140"/>
        <v>0</v>
      </c>
      <c r="K101" s="108">
        <f t="shared" si="140"/>
        <v>497.27700000000004</v>
      </c>
      <c r="L101" s="108">
        <f t="shared" si="140"/>
        <v>101715.75</v>
      </c>
      <c r="M101" s="108">
        <f t="shared" si="140"/>
        <v>0</v>
      </c>
      <c r="N101" s="108">
        <f t="shared" si="140"/>
        <v>0</v>
      </c>
      <c r="O101" s="110">
        <f t="shared" si="89"/>
        <v>21366</v>
      </c>
      <c r="P101" s="108">
        <f t="shared" ref="P101:U101" si="141">P102</f>
        <v>7800</v>
      </c>
      <c r="Q101" s="108">
        <f t="shared" si="141"/>
        <v>0</v>
      </c>
      <c r="R101" s="108">
        <f t="shared" si="141"/>
        <v>66</v>
      </c>
      <c r="S101" s="108">
        <f t="shared" si="141"/>
        <v>13500</v>
      </c>
      <c r="T101" s="108">
        <f t="shared" si="141"/>
        <v>0</v>
      </c>
      <c r="U101" s="108">
        <f t="shared" si="141"/>
        <v>0</v>
      </c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</row>
    <row r="102" spans="1:43" s="91" customFormat="1" ht="18.75" x14ac:dyDescent="0.3">
      <c r="A102" s="88"/>
      <c r="B102" s="88"/>
      <c r="C102" s="88">
        <v>4241</v>
      </c>
      <c r="D102" s="88"/>
      <c r="E102" s="117" t="s">
        <v>133</v>
      </c>
      <c r="H102" s="113">
        <f t="shared" si="87"/>
        <v>160982.12700000001</v>
      </c>
      <c r="I102" s="111">
        <f>SUM(I103:I104)</f>
        <v>58769.100000000006</v>
      </c>
      <c r="J102" s="111">
        <f t="shared" ref="J102:N102" si="142">SUM(J103:J104)</f>
        <v>0</v>
      </c>
      <c r="K102" s="111">
        <f t="shared" si="142"/>
        <v>497.27700000000004</v>
      </c>
      <c r="L102" s="111">
        <f t="shared" si="142"/>
        <v>101715.75</v>
      </c>
      <c r="M102" s="111">
        <f t="shared" si="142"/>
        <v>0</v>
      </c>
      <c r="N102" s="111">
        <f t="shared" si="142"/>
        <v>0</v>
      </c>
      <c r="O102" s="113">
        <f t="shared" si="89"/>
        <v>21366</v>
      </c>
      <c r="P102" s="111">
        <f>SUM(P103:P104)</f>
        <v>7800</v>
      </c>
      <c r="Q102" s="111">
        <f t="shared" ref="Q102:U102" si="143">SUM(Q103:Q104)</f>
        <v>0</v>
      </c>
      <c r="R102" s="111">
        <f t="shared" si="143"/>
        <v>66</v>
      </c>
      <c r="S102" s="111">
        <f t="shared" si="143"/>
        <v>13500</v>
      </c>
      <c r="T102" s="111">
        <f t="shared" si="143"/>
        <v>0</v>
      </c>
      <c r="U102" s="111">
        <f t="shared" si="143"/>
        <v>0</v>
      </c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</row>
    <row r="103" spans="1:43" s="81" customFormat="1" ht="18.75" x14ac:dyDescent="0.3">
      <c r="A103" s="93"/>
      <c r="B103" s="93"/>
      <c r="C103" s="94"/>
      <c r="D103" s="93">
        <v>42411</v>
      </c>
      <c r="E103" s="101" t="s">
        <v>133</v>
      </c>
      <c r="H103" s="116">
        <f t="shared" si="87"/>
        <v>115775.12700000001</v>
      </c>
      <c r="I103" s="115">
        <f>P103*7.5345</f>
        <v>58769.100000000006</v>
      </c>
      <c r="J103" s="115">
        <f t="shared" ref="J103:N104" si="144">Q103*7.5345</f>
        <v>0</v>
      </c>
      <c r="K103" s="115">
        <f t="shared" si="144"/>
        <v>497.27700000000004</v>
      </c>
      <c r="L103" s="115">
        <f t="shared" si="144"/>
        <v>56508.75</v>
      </c>
      <c r="M103" s="115">
        <f t="shared" si="144"/>
        <v>0</v>
      </c>
      <c r="N103" s="115">
        <f t="shared" si="144"/>
        <v>0</v>
      </c>
      <c r="O103" s="116">
        <f t="shared" si="89"/>
        <v>15366</v>
      </c>
      <c r="P103" s="115">
        <v>7800</v>
      </c>
      <c r="Q103" s="114"/>
      <c r="R103" s="114">
        <v>66</v>
      </c>
      <c r="S103" s="114">
        <v>7500</v>
      </c>
      <c r="T103" s="114"/>
      <c r="U103" s="114"/>
    </row>
    <row r="104" spans="1:43" s="81" customFormat="1" ht="18.75" x14ac:dyDescent="0.3">
      <c r="A104" s="93"/>
      <c r="B104" s="93"/>
      <c r="C104" s="94"/>
      <c r="D104" s="93">
        <v>42411</v>
      </c>
      <c r="E104" s="101" t="s">
        <v>174</v>
      </c>
      <c r="H104" s="116">
        <f t="shared" si="87"/>
        <v>45207</v>
      </c>
      <c r="I104" s="115">
        <f t="shared" ref="I104" si="145">P104*7.5345</f>
        <v>0</v>
      </c>
      <c r="J104" s="115">
        <f t="shared" si="144"/>
        <v>0</v>
      </c>
      <c r="K104" s="115">
        <f t="shared" si="144"/>
        <v>0</v>
      </c>
      <c r="L104" s="115">
        <f t="shared" si="144"/>
        <v>45207</v>
      </c>
      <c r="M104" s="115">
        <f t="shared" si="144"/>
        <v>0</v>
      </c>
      <c r="N104" s="115">
        <f t="shared" si="144"/>
        <v>0</v>
      </c>
      <c r="O104" s="116">
        <f t="shared" si="89"/>
        <v>6000</v>
      </c>
      <c r="P104" s="115"/>
      <c r="Q104" s="114"/>
      <c r="R104" s="114"/>
      <c r="S104" s="114">
        <v>6000</v>
      </c>
      <c r="T104" s="114"/>
      <c r="U104" s="114"/>
    </row>
    <row r="105" spans="1:43" s="85" customFormat="1" ht="18.75" x14ac:dyDescent="0.3">
      <c r="A105" s="82"/>
      <c r="B105" s="82">
        <v>426</v>
      </c>
      <c r="C105" s="82"/>
      <c r="D105" s="82"/>
      <c r="E105" s="103" t="s">
        <v>134</v>
      </c>
      <c r="H105" s="110">
        <f t="shared" si="87"/>
        <v>3013.8</v>
      </c>
      <c r="I105" s="108">
        <f t="shared" ref="I105:N106" si="146">I106</f>
        <v>0</v>
      </c>
      <c r="J105" s="108">
        <f t="shared" si="146"/>
        <v>0</v>
      </c>
      <c r="K105" s="108">
        <f t="shared" si="146"/>
        <v>0</v>
      </c>
      <c r="L105" s="108">
        <f t="shared" si="146"/>
        <v>3013.8</v>
      </c>
      <c r="M105" s="108">
        <f t="shared" si="146"/>
        <v>0</v>
      </c>
      <c r="N105" s="108">
        <f t="shared" si="146"/>
        <v>0</v>
      </c>
      <c r="O105" s="110">
        <f t="shared" si="89"/>
        <v>400</v>
      </c>
      <c r="P105" s="108">
        <f t="shared" ref="P105:U106" si="147">P106</f>
        <v>0</v>
      </c>
      <c r="Q105" s="108">
        <f t="shared" si="147"/>
        <v>0</v>
      </c>
      <c r="R105" s="108">
        <f t="shared" si="147"/>
        <v>0</v>
      </c>
      <c r="S105" s="108">
        <f t="shared" si="147"/>
        <v>400</v>
      </c>
      <c r="T105" s="108">
        <f t="shared" si="147"/>
        <v>0</v>
      </c>
      <c r="U105" s="108">
        <f t="shared" si="147"/>
        <v>0</v>
      </c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</row>
    <row r="106" spans="1:43" s="91" customFormat="1" ht="18.75" x14ac:dyDescent="0.3">
      <c r="A106" s="88"/>
      <c r="B106" s="88"/>
      <c r="C106" s="88">
        <v>4263</v>
      </c>
      <c r="D106" s="88"/>
      <c r="E106" s="117" t="s">
        <v>135</v>
      </c>
      <c r="H106" s="113">
        <f t="shared" si="87"/>
        <v>3013.8</v>
      </c>
      <c r="I106" s="111">
        <f t="shared" si="146"/>
        <v>0</v>
      </c>
      <c r="J106" s="111">
        <f t="shared" si="146"/>
        <v>0</v>
      </c>
      <c r="K106" s="111">
        <f t="shared" si="146"/>
        <v>0</v>
      </c>
      <c r="L106" s="111">
        <f t="shared" si="146"/>
        <v>3013.8</v>
      </c>
      <c r="M106" s="111">
        <f t="shared" si="146"/>
        <v>0</v>
      </c>
      <c r="N106" s="111">
        <f t="shared" si="146"/>
        <v>0</v>
      </c>
      <c r="O106" s="113">
        <f t="shared" si="89"/>
        <v>400</v>
      </c>
      <c r="P106" s="111">
        <f t="shared" si="147"/>
        <v>0</v>
      </c>
      <c r="Q106" s="111">
        <f t="shared" si="147"/>
        <v>0</v>
      </c>
      <c r="R106" s="111">
        <f t="shared" si="147"/>
        <v>0</v>
      </c>
      <c r="S106" s="111">
        <f t="shared" si="147"/>
        <v>400</v>
      </c>
      <c r="T106" s="111">
        <f t="shared" si="147"/>
        <v>0</v>
      </c>
      <c r="U106" s="111">
        <f t="shared" si="147"/>
        <v>0</v>
      </c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</row>
    <row r="107" spans="1:43" s="81" customFormat="1" ht="18.75" x14ac:dyDescent="0.3">
      <c r="A107" s="93"/>
      <c r="B107" s="93"/>
      <c r="C107" s="94"/>
      <c r="D107" s="93">
        <v>42632</v>
      </c>
      <c r="E107" s="101" t="s">
        <v>136</v>
      </c>
      <c r="H107" s="116">
        <f t="shared" si="87"/>
        <v>3013.8</v>
      </c>
      <c r="I107" s="115">
        <f>P107*7.5345</f>
        <v>0</v>
      </c>
      <c r="J107" s="115">
        <f t="shared" ref="J107:N107" si="148">Q107*7.5345</f>
        <v>0</v>
      </c>
      <c r="K107" s="115">
        <f t="shared" si="148"/>
        <v>0</v>
      </c>
      <c r="L107" s="115">
        <f t="shared" si="148"/>
        <v>3013.8</v>
      </c>
      <c r="M107" s="115">
        <f t="shared" si="148"/>
        <v>0</v>
      </c>
      <c r="N107" s="115">
        <f t="shared" si="148"/>
        <v>0</v>
      </c>
      <c r="O107" s="116">
        <f t="shared" si="89"/>
        <v>400</v>
      </c>
      <c r="P107" s="115"/>
      <c r="Q107" s="114"/>
      <c r="R107" s="114"/>
      <c r="S107" s="114">
        <v>400</v>
      </c>
      <c r="T107" s="114"/>
      <c r="U107" s="114"/>
    </row>
    <row r="108" spans="1:43" x14ac:dyDescent="0.2"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</row>
    <row r="109" spans="1:43" ht="7.5" customHeight="1" x14ac:dyDescent="0.2"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</row>
    <row r="110" spans="1:43" x14ac:dyDescent="0.2">
      <c r="A110" s="120" t="str">
        <f>SAŽETAK!A41</f>
        <v>Zabok, 09.11.2023.</v>
      </c>
      <c r="B110" s="120"/>
      <c r="H110" s="120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</row>
    <row r="111" spans="1:43" x14ac:dyDescent="0.2">
      <c r="A111" s="120"/>
      <c r="B111" s="120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</row>
    <row r="112" spans="1:43" x14ac:dyDescent="0.2"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</row>
    <row r="113" spans="8:43" x14ac:dyDescent="0.2"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</row>
    <row r="114" spans="8:43" x14ac:dyDescent="0.2"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</row>
    <row r="115" spans="8:43" x14ac:dyDescent="0.2"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</row>
    <row r="116" spans="8:43" x14ac:dyDescent="0.2"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</row>
    <row r="117" spans="8:43" x14ac:dyDescent="0.2"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</row>
    <row r="118" spans="8:43" x14ac:dyDescent="0.2"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</row>
    <row r="119" spans="8:43" x14ac:dyDescent="0.2"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</row>
    <row r="120" spans="8:43" x14ac:dyDescent="0.2"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</row>
    <row r="121" spans="8:43" x14ac:dyDescent="0.2"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</row>
    <row r="122" spans="8:43" x14ac:dyDescent="0.2"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</row>
    <row r="123" spans="8:43" x14ac:dyDescent="0.2"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</row>
    <row r="124" spans="8:43" x14ac:dyDescent="0.2"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</row>
    <row r="125" spans="8:43" x14ac:dyDescent="0.2"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</row>
    <row r="126" spans="8:43" x14ac:dyDescent="0.2"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</row>
    <row r="127" spans="8:43" x14ac:dyDescent="0.2"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</row>
    <row r="128" spans="8:43" x14ac:dyDescent="0.2"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</row>
    <row r="129" spans="8:43" x14ac:dyDescent="0.2"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</row>
    <row r="130" spans="8:43" x14ac:dyDescent="0.2"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</row>
    <row r="131" spans="8:43" x14ac:dyDescent="0.2"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</row>
    <row r="132" spans="8:43" x14ac:dyDescent="0.2"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</row>
    <row r="133" spans="8:43" x14ac:dyDescent="0.2"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</row>
    <row r="134" spans="8:43" x14ac:dyDescent="0.2"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</row>
    <row r="135" spans="8:43" x14ac:dyDescent="0.2"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</row>
    <row r="136" spans="8:43" x14ac:dyDescent="0.2"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</row>
    <row r="137" spans="8:43" x14ac:dyDescent="0.2"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</row>
    <row r="138" spans="8:43" x14ac:dyDescent="0.2"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</row>
    <row r="139" spans="8:43" x14ac:dyDescent="0.2"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</row>
    <row r="140" spans="8:43" x14ac:dyDescent="0.2"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</row>
    <row r="141" spans="8:43" x14ac:dyDescent="0.2"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</row>
    <row r="142" spans="8:43" x14ac:dyDescent="0.2"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</row>
    <row r="143" spans="8:43" x14ac:dyDescent="0.2"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</row>
    <row r="144" spans="8:43" x14ac:dyDescent="0.2"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</row>
    <row r="145" spans="8:43" x14ac:dyDescent="0.2"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</row>
    <row r="146" spans="8:43" x14ac:dyDescent="0.2"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</row>
    <row r="147" spans="8:43" x14ac:dyDescent="0.2"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</row>
    <row r="148" spans="8:43" x14ac:dyDescent="0.2"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</row>
    <row r="149" spans="8:43" x14ac:dyDescent="0.2"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</row>
    <row r="150" spans="8:43" x14ac:dyDescent="0.2"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</row>
    <row r="151" spans="8:43" x14ac:dyDescent="0.2"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</row>
    <row r="152" spans="8:43" x14ac:dyDescent="0.2"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</row>
    <row r="153" spans="8:43" x14ac:dyDescent="0.2"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</row>
    <row r="154" spans="8:43" x14ac:dyDescent="0.2"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</row>
    <row r="155" spans="8:43" x14ac:dyDescent="0.2"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</row>
    <row r="156" spans="8:43" x14ac:dyDescent="0.2"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</row>
    <row r="157" spans="8:43" x14ac:dyDescent="0.2"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</row>
    <row r="158" spans="8:43" x14ac:dyDescent="0.2"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</row>
    <row r="159" spans="8:43" x14ac:dyDescent="0.2"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</row>
    <row r="160" spans="8:43" x14ac:dyDescent="0.2"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</row>
    <row r="161" spans="8:43" x14ac:dyDescent="0.2"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</row>
    <row r="162" spans="8:43" x14ac:dyDescent="0.2"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</row>
    <row r="163" spans="8:43" x14ac:dyDescent="0.2"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</row>
    <row r="164" spans="8:43" x14ac:dyDescent="0.2"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</row>
    <row r="165" spans="8:43" x14ac:dyDescent="0.2"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</row>
    <row r="166" spans="8:43" x14ac:dyDescent="0.2"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</row>
    <row r="167" spans="8:43" x14ac:dyDescent="0.2"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</row>
    <row r="168" spans="8:43" x14ac:dyDescent="0.2"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</row>
    <row r="169" spans="8:43" x14ac:dyDescent="0.2"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</row>
    <row r="170" spans="8:43" x14ac:dyDescent="0.2"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</row>
    <row r="171" spans="8:43" x14ac:dyDescent="0.2"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</row>
    <row r="172" spans="8:43" x14ac:dyDescent="0.2"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</row>
    <row r="173" spans="8:43" x14ac:dyDescent="0.2"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</row>
    <row r="174" spans="8:43" x14ac:dyDescent="0.2"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</row>
    <row r="175" spans="8:43" x14ac:dyDescent="0.2"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</row>
    <row r="176" spans="8:43" x14ac:dyDescent="0.2"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</row>
    <row r="177" spans="8:43" x14ac:dyDescent="0.2"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</row>
    <row r="178" spans="8:43" x14ac:dyDescent="0.2"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</row>
    <row r="179" spans="8:43" x14ac:dyDescent="0.2"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</row>
    <row r="180" spans="8:43" x14ac:dyDescent="0.2"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</row>
    <row r="181" spans="8:43" x14ac:dyDescent="0.2"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</row>
    <row r="182" spans="8:43" x14ac:dyDescent="0.2"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</row>
    <row r="183" spans="8:43" x14ac:dyDescent="0.2"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</row>
    <row r="184" spans="8:43" x14ac:dyDescent="0.2"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</row>
    <row r="185" spans="8:43" x14ac:dyDescent="0.2"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</row>
    <row r="186" spans="8:43" x14ac:dyDescent="0.2"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</row>
    <row r="187" spans="8:43" x14ac:dyDescent="0.2"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</row>
    <row r="188" spans="8:43" x14ac:dyDescent="0.2"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</row>
    <row r="189" spans="8:43" x14ac:dyDescent="0.2"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</row>
    <row r="190" spans="8:43" x14ac:dyDescent="0.2"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</row>
    <row r="191" spans="8:43" x14ac:dyDescent="0.2"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</row>
    <row r="192" spans="8:43" x14ac:dyDescent="0.2"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</row>
    <row r="193" spans="8:43" x14ac:dyDescent="0.2"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</row>
    <row r="194" spans="8:43" x14ac:dyDescent="0.2"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</row>
    <row r="195" spans="8:43" x14ac:dyDescent="0.2"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</row>
    <row r="196" spans="8:43" x14ac:dyDescent="0.2"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</row>
    <row r="197" spans="8:43" x14ac:dyDescent="0.2"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</row>
    <row r="198" spans="8:43" x14ac:dyDescent="0.2"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</row>
    <row r="199" spans="8:43" x14ac:dyDescent="0.2"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</row>
    <row r="200" spans="8:43" x14ac:dyDescent="0.2"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</row>
    <row r="201" spans="8:43" x14ac:dyDescent="0.2"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</row>
    <row r="202" spans="8:43" x14ac:dyDescent="0.2"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</row>
    <row r="203" spans="8:43" x14ac:dyDescent="0.2"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</row>
    <row r="204" spans="8:43" x14ac:dyDescent="0.2"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</row>
    <row r="205" spans="8:43" x14ac:dyDescent="0.2"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</row>
    <row r="206" spans="8:43" x14ac:dyDescent="0.2"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</row>
    <row r="207" spans="8:43" x14ac:dyDescent="0.2"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</row>
    <row r="208" spans="8:43" x14ac:dyDescent="0.2"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</row>
    <row r="209" spans="8:43" x14ac:dyDescent="0.2"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</row>
    <row r="210" spans="8:43" x14ac:dyDescent="0.2"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</row>
    <row r="211" spans="8:43" x14ac:dyDescent="0.2"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</row>
    <row r="212" spans="8:43" x14ac:dyDescent="0.2"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</row>
    <row r="213" spans="8:43" x14ac:dyDescent="0.2"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</row>
    <row r="214" spans="8:43" x14ac:dyDescent="0.2"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</row>
    <row r="215" spans="8:43" x14ac:dyDescent="0.2"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</row>
    <row r="216" spans="8:43" x14ac:dyDescent="0.2"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</row>
  </sheetData>
  <sheetProtection selectLockedCells="1" selectUnlockedCells="1"/>
  <mergeCells count="10">
    <mergeCell ref="V8:W8"/>
    <mergeCell ref="A7:E7"/>
    <mergeCell ref="H4:N4"/>
    <mergeCell ref="O4:U4"/>
    <mergeCell ref="A2:U2"/>
    <mergeCell ref="A4:A5"/>
    <mergeCell ref="B4:B5"/>
    <mergeCell ref="C4:C5"/>
    <mergeCell ref="D4:D5"/>
    <mergeCell ref="E4:E5"/>
  </mergeCells>
  <pageMargins left="0.31496062992125984" right="0.31496062992125984" top="0.86614173228346458" bottom="0.86614173228346458" header="0.51181102362204722" footer="0.51181102362204722"/>
  <pageSetup paperSize="9" scale="68" firstPageNumber="0" orientation="landscape" horizontalDpi="300" verticalDpi="300" r:id="rId1"/>
  <headerFooter alignWithMargins="0">
    <oddHeader>&amp;LGRADSKA KNJIŽNICA KSAVER ŠANDOR GJALSKI
ZABOK</oddHeader>
    <oddFooter>&amp;CStranica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249977111117893"/>
  </sheetPr>
  <dimension ref="A1:AQ216"/>
  <sheetViews>
    <sheetView view="pageLayout" zoomScale="80" zoomScaleNormal="80" zoomScalePageLayoutView="80" workbookViewId="0">
      <selection activeCell="R113" sqref="R113:R117"/>
    </sheetView>
  </sheetViews>
  <sheetFormatPr defaultRowHeight="14.25" x14ac:dyDescent="0.2"/>
  <cols>
    <col min="1" max="1" width="7.85546875" style="66" bestFit="1" customWidth="1"/>
    <col min="2" max="2" width="8" style="66" customWidth="1"/>
    <col min="3" max="3" width="7.85546875" style="118" bestFit="1" customWidth="1"/>
    <col min="4" max="4" width="10.140625" style="118" bestFit="1" customWidth="1"/>
    <col min="5" max="5" width="45" style="119" customWidth="1"/>
    <col min="6" max="7" width="0" style="66" hidden="1" customWidth="1"/>
    <col min="8" max="8" width="11" style="66" bestFit="1" customWidth="1"/>
    <col min="9" max="9" width="12.140625" style="66" customWidth="1"/>
    <col min="10" max="10" width="7.7109375" style="66" bestFit="1" customWidth="1"/>
    <col min="11" max="11" width="10.28515625" style="66" customWidth="1"/>
    <col min="12" max="12" width="9.140625" style="66"/>
    <col min="13" max="13" width="8.5703125" style="66" customWidth="1"/>
    <col min="14" max="14" width="9" style="66" customWidth="1"/>
    <col min="15" max="15" width="10.42578125" style="66" customWidth="1"/>
    <col min="16" max="16" width="10.42578125" style="66" bestFit="1" customWidth="1"/>
    <col min="17" max="17" width="7.28515625" style="66" bestFit="1" customWidth="1"/>
    <col min="18" max="18" width="9.85546875" style="66" customWidth="1"/>
    <col min="19" max="19" width="9.140625" style="66"/>
    <col min="20" max="20" width="8.5703125" style="66" customWidth="1"/>
    <col min="21" max="21" width="9" style="66" customWidth="1"/>
    <col min="22" max="22" width="11.42578125" style="222" bestFit="1" customWidth="1"/>
    <col min="23" max="23" width="9.140625" style="66"/>
    <col min="24" max="24" width="5.28515625" style="66" customWidth="1"/>
    <col min="25" max="25" width="10.42578125" style="66" bestFit="1" customWidth="1"/>
    <col min="26" max="27" width="9.140625" style="66"/>
    <col min="28" max="28" width="10.42578125" style="66" bestFit="1" customWidth="1"/>
    <col min="29" max="30" width="9.140625" style="66"/>
    <col min="31" max="31" width="11.42578125" style="66" bestFit="1" customWidth="1"/>
    <col min="32" max="225" width="9.140625" style="66"/>
    <col min="226" max="226" width="7.28515625" style="66" bestFit="1" customWidth="1"/>
    <col min="227" max="227" width="6.7109375" style="66" customWidth="1"/>
    <col min="228" max="228" width="7.28515625" style="66" bestFit="1" customWidth="1"/>
    <col min="229" max="229" width="9.42578125" style="66" bestFit="1" customWidth="1"/>
    <col min="230" max="230" width="47.140625" style="66" customWidth="1"/>
    <col min="231" max="231" width="10.42578125" style="66" bestFit="1" customWidth="1"/>
    <col min="232" max="232" width="11.7109375" style="66" customWidth="1"/>
    <col min="233" max="233" width="7.7109375" style="66" bestFit="1" customWidth="1"/>
    <col min="234" max="234" width="10.28515625" style="66" customWidth="1"/>
    <col min="235" max="235" width="10" style="66" customWidth="1"/>
    <col min="236" max="237" width="8.140625" style="66" customWidth="1"/>
    <col min="238" max="239" width="0" style="66" hidden="1" customWidth="1"/>
    <col min="240" max="240" width="10.42578125" style="66" customWidth="1"/>
    <col min="241" max="241" width="10.42578125" style="66" bestFit="1" customWidth="1"/>
    <col min="242" max="242" width="7.7109375" style="66" bestFit="1" customWidth="1"/>
    <col min="243" max="243" width="11.5703125" style="66" customWidth="1"/>
    <col min="244" max="244" width="9.140625" style="66"/>
    <col min="245" max="245" width="8.5703125" style="66" customWidth="1"/>
    <col min="246" max="246" width="8" style="66" customWidth="1"/>
    <col min="247" max="481" width="9.140625" style="66"/>
    <col min="482" max="482" width="7.28515625" style="66" bestFit="1" customWidth="1"/>
    <col min="483" max="483" width="6.7109375" style="66" customWidth="1"/>
    <col min="484" max="484" width="7.28515625" style="66" bestFit="1" customWidth="1"/>
    <col min="485" max="485" width="9.42578125" style="66" bestFit="1" customWidth="1"/>
    <col min="486" max="486" width="47.140625" style="66" customWidth="1"/>
    <col min="487" max="487" width="10.42578125" style="66" bestFit="1" customWidth="1"/>
    <col min="488" max="488" width="11.7109375" style="66" customWidth="1"/>
    <col min="489" max="489" width="7.7109375" style="66" bestFit="1" customWidth="1"/>
    <col min="490" max="490" width="10.28515625" style="66" customWidth="1"/>
    <col min="491" max="491" width="10" style="66" customWidth="1"/>
    <col min="492" max="493" width="8.140625" style="66" customWidth="1"/>
    <col min="494" max="495" width="0" style="66" hidden="1" customWidth="1"/>
    <col min="496" max="496" width="10.42578125" style="66" customWidth="1"/>
    <col min="497" max="497" width="10.42578125" style="66" bestFit="1" customWidth="1"/>
    <col min="498" max="498" width="7.7109375" style="66" bestFit="1" customWidth="1"/>
    <col min="499" max="499" width="11.5703125" style="66" customWidth="1"/>
    <col min="500" max="500" width="9.140625" style="66"/>
    <col min="501" max="501" width="8.5703125" style="66" customWidth="1"/>
    <col min="502" max="502" width="8" style="66" customWidth="1"/>
    <col min="503" max="737" width="9.140625" style="66"/>
    <col min="738" max="738" width="7.28515625" style="66" bestFit="1" customWidth="1"/>
    <col min="739" max="739" width="6.7109375" style="66" customWidth="1"/>
    <col min="740" max="740" width="7.28515625" style="66" bestFit="1" customWidth="1"/>
    <col min="741" max="741" width="9.42578125" style="66" bestFit="1" customWidth="1"/>
    <col min="742" max="742" width="47.140625" style="66" customWidth="1"/>
    <col min="743" max="743" width="10.42578125" style="66" bestFit="1" customWidth="1"/>
    <col min="744" max="744" width="11.7109375" style="66" customWidth="1"/>
    <col min="745" max="745" width="7.7109375" style="66" bestFit="1" customWidth="1"/>
    <col min="746" max="746" width="10.28515625" style="66" customWidth="1"/>
    <col min="747" max="747" width="10" style="66" customWidth="1"/>
    <col min="748" max="749" width="8.140625" style="66" customWidth="1"/>
    <col min="750" max="751" width="0" style="66" hidden="1" customWidth="1"/>
    <col min="752" max="752" width="10.42578125" style="66" customWidth="1"/>
    <col min="753" max="753" width="10.42578125" style="66" bestFit="1" customWidth="1"/>
    <col min="754" max="754" width="7.7109375" style="66" bestFit="1" customWidth="1"/>
    <col min="755" max="755" width="11.5703125" style="66" customWidth="1"/>
    <col min="756" max="756" width="9.140625" style="66"/>
    <col min="757" max="757" width="8.5703125" style="66" customWidth="1"/>
    <col min="758" max="758" width="8" style="66" customWidth="1"/>
    <col min="759" max="993" width="9.140625" style="66"/>
    <col min="994" max="994" width="7.28515625" style="66" bestFit="1" customWidth="1"/>
    <col min="995" max="995" width="6.7109375" style="66" customWidth="1"/>
    <col min="996" max="996" width="7.28515625" style="66" bestFit="1" customWidth="1"/>
    <col min="997" max="997" width="9.42578125" style="66" bestFit="1" customWidth="1"/>
    <col min="998" max="998" width="47.140625" style="66" customWidth="1"/>
    <col min="999" max="999" width="10.42578125" style="66" bestFit="1" customWidth="1"/>
    <col min="1000" max="1000" width="11.7109375" style="66" customWidth="1"/>
    <col min="1001" max="1001" width="7.7109375" style="66" bestFit="1" customWidth="1"/>
    <col min="1002" max="1002" width="10.28515625" style="66" customWidth="1"/>
    <col min="1003" max="1003" width="10" style="66" customWidth="1"/>
    <col min="1004" max="1005" width="8.140625" style="66" customWidth="1"/>
    <col min="1006" max="1007" width="0" style="66" hidden="1" customWidth="1"/>
    <col min="1008" max="1008" width="10.42578125" style="66" customWidth="1"/>
    <col min="1009" max="1009" width="10.42578125" style="66" bestFit="1" customWidth="1"/>
    <col min="1010" max="1010" width="7.7109375" style="66" bestFit="1" customWidth="1"/>
    <col min="1011" max="1011" width="11.5703125" style="66" customWidth="1"/>
    <col min="1012" max="1012" width="9.140625" style="66"/>
    <col min="1013" max="1013" width="8.5703125" style="66" customWidth="1"/>
    <col min="1014" max="1014" width="8" style="66" customWidth="1"/>
    <col min="1015" max="1249" width="9.140625" style="66"/>
    <col min="1250" max="1250" width="7.28515625" style="66" bestFit="1" customWidth="1"/>
    <col min="1251" max="1251" width="6.7109375" style="66" customWidth="1"/>
    <col min="1252" max="1252" width="7.28515625" style="66" bestFit="1" customWidth="1"/>
    <col min="1253" max="1253" width="9.42578125" style="66" bestFit="1" customWidth="1"/>
    <col min="1254" max="1254" width="47.140625" style="66" customWidth="1"/>
    <col min="1255" max="1255" width="10.42578125" style="66" bestFit="1" customWidth="1"/>
    <col min="1256" max="1256" width="11.7109375" style="66" customWidth="1"/>
    <col min="1257" max="1257" width="7.7109375" style="66" bestFit="1" customWidth="1"/>
    <col min="1258" max="1258" width="10.28515625" style="66" customWidth="1"/>
    <col min="1259" max="1259" width="10" style="66" customWidth="1"/>
    <col min="1260" max="1261" width="8.140625" style="66" customWidth="1"/>
    <col min="1262" max="1263" width="0" style="66" hidden="1" customWidth="1"/>
    <col min="1264" max="1264" width="10.42578125" style="66" customWidth="1"/>
    <col min="1265" max="1265" width="10.42578125" style="66" bestFit="1" customWidth="1"/>
    <col min="1266" max="1266" width="7.7109375" style="66" bestFit="1" customWidth="1"/>
    <col min="1267" max="1267" width="11.5703125" style="66" customWidth="1"/>
    <col min="1268" max="1268" width="9.140625" style="66"/>
    <col min="1269" max="1269" width="8.5703125" style="66" customWidth="1"/>
    <col min="1270" max="1270" width="8" style="66" customWidth="1"/>
    <col min="1271" max="1505" width="9.140625" style="66"/>
    <col min="1506" max="1506" width="7.28515625" style="66" bestFit="1" customWidth="1"/>
    <col min="1507" max="1507" width="6.7109375" style="66" customWidth="1"/>
    <col min="1508" max="1508" width="7.28515625" style="66" bestFit="1" customWidth="1"/>
    <col min="1509" max="1509" width="9.42578125" style="66" bestFit="1" customWidth="1"/>
    <col min="1510" max="1510" width="47.140625" style="66" customWidth="1"/>
    <col min="1511" max="1511" width="10.42578125" style="66" bestFit="1" customWidth="1"/>
    <col min="1512" max="1512" width="11.7109375" style="66" customWidth="1"/>
    <col min="1513" max="1513" width="7.7109375" style="66" bestFit="1" customWidth="1"/>
    <col min="1514" max="1514" width="10.28515625" style="66" customWidth="1"/>
    <col min="1515" max="1515" width="10" style="66" customWidth="1"/>
    <col min="1516" max="1517" width="8.140625" style="66" customWidth="1"/>
    <col min="1518" max="1519" width="0" style="66" hidden="1" customWidth="1"/>
    <col min="1520" max="1520" width="10.42578125" style="66" customWidth="1"/>
    <col min="1521" max="1521" width="10.42578125" style="66" bestFit="1" customWidth="1"/>
    <col min="1522" max="1522" width="7.7109375" style="66" bestFit="1" customWidth="1"/>
    <col min="1523" max="1523" width="11.5703125" style="66" customWidth="1"/>
    <col min="1524" max="1524" width="9.140625" style="66"/>
    <col min="1525" max="1525" width="8.5703125" style="66" customWidth="1"/>
    <col min="1526" max="1526" width="8" style="66" customWidth="1"/>
    <col min="1527" max="1761" width="9.140625" style="66"/>
    <col min="1762" max="1762" width="7.28515625" style="66" bestFit="1" customWidth="1"/>
    <col min="1763" max="1763" width="6.7109375" style="66" customWidth="1"/>
    <col min="1764" max="1764" width="7.28515625" style="66" bestFit="1" customWidth="1"/>
    <col min="1765" max="1765" width="9.42578125" style="66" bestFit="1" customWidth="1"/>
    <col min="1766" max="1766" width="47.140625" style="66" customWidth="1"/>
    <col min="1767" max="1767" width="10.42578125" style="66" bestFit="1" customWidth="1"/>
    <col min="1768" max="1768" width="11.7109375" style="66" customWidth="1"/>
    <col min="1769" max="1769" width="7.7109375" style="66" bestFit="1" customWidth="1"/>
    <col min="1770" max="1770" width="10.28515625" style="66" customWidth="1"/>
    <col min="1771" max="1771" width="10" style="66" customWidth="1"/>
    <col min="1772" max="1773" width="8.140625" style="66" customWidth="1"/>
    <col min="1774" max="1775" width="0" style="66" hidden="1" customWidth="1"/>
    <col min="1776" max="1776" width="10.42578125" style="66" customWidth="1"/>
    <col min="1777" max="1777" width="10.42578125" style="66" bestFit="1" customWidth="1"/>
    <col min="1778" max="1778" width="7.7109375" style="66" bestFit="1" customWidth="1"/>
    <col min="1779" max="1779" width="11.5703125" style="66" customWidth="1"/>
    <col min="1780" max="1780" width="9.140625" style="66"/>
    <col min="1781" max="1781" width="8.5703125" style="66" customWidth="1"/>
    <col min="1782" max="1782" width="8" style="66" customWidth="1"/>
    <col min="1783" max="2017" width="9.140625" style="66"/>
    <col min="2018" max="2018" width="7.28515625" style="66" bestFit="1" customWidth="1"/>
    <col min="2019" max="2019" width="6.7109375" style="66" customWidth="1"/>
    <col min="2020" max="2020" width="7.28515625" style="66" bestFit="1" customWidth="1"/>
    <col min="2021" max="2021" width="9.42578125" style="66" bestFit="1" customWidth="1"/>
    <col min="2022" max="2022" width="47.140625" style="66" customWidth="1"/>
    <col min="2023" max="2023" width="10.42578125" style="66" bestFit="1" customWidth="1"/>
    <col min="2024" max="2024" width="11.7109375" style="66" customWidth="1"/>
    <col min="2025" max="2025" width="7.7109375" style="66" bestFit="1" customWidth="1"/>
    <col min="2026" max="2026" width="10.28515625" style="66" customWidth="1"/>
    <col min="2027" max="2027" width="10" style="66" customWidth="1"/>
    <col min="2028" max="2029" width="8.140625" style="66" customWidth="1"/>
    <col min="2030" max="2031" width="0" style="66" hidden="1" customWidth="1"/>
    <col min="2032" max="2032" width="10.42578125" style="66" customWidth="1"/>
    <col min="2033" max="2033" width="10.42578125" style="66" bestFit="1" customWidth="1"/>
    <col min="2034" max="2034" width="7.7109375" style="66" bestFit="1" customWidth="1"/>
    <col min="2035" max="2035" width="11.5703125" style="66" customWidth="1"/>
    <col min="2036" max="2036" width="9.140625" style="66"/>
    <col min="2037" max="2037" width="8.5703125" style="66" customWidth="1"/>
    <col min="2038" max="2038" width="8" style="66" customWidth="1"/>
    <col min="2039" max="2273" width="9.140625" style="66"/>
    <col min="2274" max="2274" width="7.28515625" style="66" bestFit="1" customWidth="1"/>
    <col min="2275" max="2275" width="6.7109375" style="66" customWidth="1"/>
    <col min="2276" max="2276" width="7.28515625" style="66" bestFit="1" customWidth="1"/>
    <col min="2277" max="2277" width="9.42578125" style="66" bestFit="1" customWidth="1"/>
    <col min="2278" max="2278" width="47.140625" style="66" customWidth="1"/>
    <col min="2279" max="2279" width="10.42578125" style="66" bestFit="1" customWidth="1"/>
    <col min="2280" max="2280" width="11.7109375" style="66" customWidth="1"/>
    <col min="2281" max="2281" width="7.7109375" style="66" bestFit="1" customWidth="1"/>
    <col min="2282" max="2282" width="10.28515625" style="66" customWidth="1"/>
    <col min="2283" max="2283" width="10" style="66" customWidth="1"/>
    <col min="2284" max="2285" width="8.140625" style="66" customWidth="1"/>
    <col min="2286" max="2287" width="0" style="66" hidden="1" customWidth="1"/>
    <col min="2288" max="2288" width="10.42578125" style="66" customWidth="1"/>
    <col min="2289" max="2289" width="10.42578125" style="66" bestFit="1" customWidth="1"/>
    <col min="2290" max="2290" width="7.7109375" style="66" bestFit="1" customWidth="1"/>
    <col min="2291" max="2291" width="11.5703125" style="66" customWidth="1"/>
    <col min="2292" max="2292" width="9.140625" style="66"/>
    <col min="2293" max="2293" width="8.5703125" style="66" customWidth="1"/>
    <col min="2294" max="2294" width="8" style="66" customWidth="1"/>
    <col min="2295" max="2529" width="9.140625" style="66"/>
    <col min="2530" max="2530" width="7.28515625" style="66" bestFit="1" customWidth="1"/>
    <col min="2531" max="2531" width="6.7109375" style="66" customWidth="1"/>
    <col min="2532" max="2532" width="7.28515625" style="66" bestFit="1" customWidth="1"/>
    <col min="2533" max="2533" width="9.42578125" style="66" bestFit="1" customWidth="1"/>
    <col min="2534" max="2534" width="47.140625" style="66" customWidth="1"/>
    <col min="2535" max="2535" width="10.42578125" style="66" bestFit="1" customWidth="1"/>
    <col min="2536" max="2536" width="11.7109375" style="66" customWidth="1"/>
    <col min="2537" max="2537" width="7.7109375" style="66" bestFit="1" customWidth="1"/>
    <col min="2538" max="2538" width="10.28515625" style="66" customWidth="1"/>
    <col min="2539" max="2539" width="10" style="66" customWidth="1"/>
    <col min="2540" max="2541" width="8.140625" style="66" customWidth="1"/>
    <col min="2542" max="2543" width="0" style="66" hidden="1" customWidth="1"/>
    <col min="2544" max="2544" width="10.42578125" style="66" customWidth="1"/>
    <col min="2545" max="2545" width="10.42578125" style="66" bestFit="1" customWidth="1"/>
    <col min="2546" max="2546" width="7.7109375" style="66" bestFit="1" customWidth="1"/>
    <col min="2547" max="2547" width="11.5703125" style="66" customWidth="1"/>
    <col min="2548" max="2548" width="9.140625" style="66"/>
    <col min="2549" max="2549" width="8.5703125" style="66" customWidth="1"/>
    <col min="2550" max="2550" width="8" style="66" customWidth="1"/>
    <col min="2551" max="2785" width="9.140625" style="66"/>
    <col min="2786" max="2786" width="7.28515625" style="66" bestFit="1" customWidth="1"/>
    <col min="2787" max="2787" width="6.7109375" style="66" customWidth="1"/>
    <col min="2788" max="2788" width="7.28515625" style="66" bestFit="1" customWidth="1"/>
    <col min="2789" max="2789" width="9.42578125" style="66" bestFit="1" customWidth="1"/>
    <col min="2790" max="2790" width="47.140625" style="66" customWidth="1"/>
    <col min="2791" max="2791" width="10.42578125" style="66" bestFit="1" customWidth="1"/>
    <col min="2792" max="2792" width="11.7109375" style="66" customWidth="1"/>
    <col min="2793" max="2793" width="7.7109375" style="66" bestFit="1" customWidth="1"/>
    <col min="2794" max="2794" width="10.28515625" style="66" customWidth="1"/>
    <col min="2795" max="2795" width="10" style="66" customWidth="1"/>
    <col min="2796" max="2797" width="8.140625" style="66" customWidth="1"/>
    <col min="2798" max="2799" width="0" style="66" hidden="1" customWidth="1"/>
    <col min="2800" max="2800" width="10.42578125" style="66" customWidth="1"/>
    <col min="2801" max="2801" width="10.42578125" style="66" bestFit="1" customWidth="1"/>
    <col min="2802" max="2802" width="7.7109375" style="66" bestFit="1" customWidth="1"/>
    <col min="2803" max="2803" width="11.5703125" style="66" customWidth="1"/>
    <col min="2804" max="2804" width="9.140625" style="66"/>
    <col min="2805" max="2805" width="8.5703125" style="66" customWidth="1"/>
    <col min="2806" max="2806" width="8" style="66" customWidth="1"/>
    <col min="2807" max="3041" width="9.140625" style="66"/>
    <col min="3042" max="3042" width="7.28515625" style="66" bestFit="1" customWidth="1"/>
    <col min="3043" max="3043" width="6.7109375" style="66" customWidth="1"/>
    <col min="3044" max="3044" width="7.28515625" style="66" bestFit="1" customWidth="1"/>
    <col min="3045" max="3045" width="9.42578125" style="66" bestFit="1" customWidth="1"/>
    <col min="3046" max="3046" width="47.140625" style="66" customWidth="1"/>
    <col min="3047" max="3047" width="10.42578125" style="66" bestFit="1" customWidth="1"/>
    <col min="3048" max="3048" width="11.7109375" style="66" customWidth="1"/>
    <col min="3049" max="3049" width="7.7109375" style="66" bestFit="1" customWidth="1"/>
    <col min="3050" max="3050" width="10.28515625" style="66" customWidth="1"/>
    <col min="3051" max="3051" width="10" style="66" customWidth="1"/>
    <col min="3052" max="3053" width="8.140625" style="66" customWidth="1"/>
    <col min="3054" max="3055" width="0" style="66" hidden="1" customWidth="1"/>
    <col min="3056" max="3056" width="10.42578125" style="66" customWidth="1"/>
    <col min="3057" max="3057" width="10.42578125" style="66" bestFit="1" customWidth="1"/>
    <col min="3058" max="3058" width="7.7109375" style="66" bestFit="1" customWidth="1"/>
    <col min="3059" max="3059" width="11.5703125" style="66" customWidth="1"/>
    <col min="3060" max="3060" width="9.140625" style="66"/>
    <col min="3061" max="3061" width="8.5703125" style="66" customWidth="1"/>
    <col min="3062" max="3062" width="8" style="66" customWidth="1"/>
    <col min="3063" max="3297" width="9.140625" style="66"/>
    <col min="3298" max="3298" width="7.28515625" style="66" bestFit="1" customWidth="1"/>
    <col min="3299" max="3299" width="6.7109375" style="66" customWidth="1"/>
    <col min="3300" max="3300" width="7.28515625" style="66" bestFit="1" customWidth="1"/>
    <col min="3301" max="3301" width="9.42578125" style="66" bestFit="1" customWidth="1"/>
    <col min="3302" max="3302" width="47.140625" style="66" customWidth="1"/>
    <col min="3303" max="3303" width="10.42578125" style="66" bestFit="1" customWidth="1"/>
    <col min="3304" max="3304" width="11.7109375" style="66" customWidth="1"/>
    <col min="3305" max="3305" width="7.7109375" style="66" bestFit="1" customWidth="1"/>
    <col min="3306" max="3306" width="10.28515625" style="66" customWidth="1"/>
    <col min="3307" max="3307" width="10" style="66" customWidth="1"/>
    <col min="3308" max="3309" width="8.140625" style="66" customWidth="1"/>
    <col min="3310" max="3311" width="0" style="66" hidden="1" customWidth="1"/>
    <col min="3312" max="3312" width="10.42578125" style="66" customWidth="1"/>
    <col min="3313" max="3313" width="10.42578125" style="66" bestFit="1" customWidth="1"/>
    <col min="3314" max="3314" width="7.7109375" style="66" bestFit="1" customWidth="1"/>
    <col min="3315" max="3315" width="11.5703125" style="66" customWidth="1"/>
    <col min="3316" max="3316" width="9.140625" style="66"/>
    <col min="3317" max="3317" width="8.5703125" style="66" customWidth="1"/>
    <col min="3318" max="3318" width="8" style="66" customWidth="1"/>
    <col min="3319" max="3553" width="9.140625" style="66"/>
    <col min="3554" max="3554" width="7.28515625" style="66" bestFit="1" customWidth="1"/>
    <col min="3555" max="3555" width="6.7109375" style="66" customWidth="1"/>
    <col min="3556" max="3556" width="7.28515625" style="66" bestFit="1" customWidth="1"/>
    <col min="3557" max="3557" width="9.42578125" style="66" bestFit="1" customWidth="1"/>
    <col min="3558" max="3558" width="47.140625" style="66" customWidth="1"/>
    <col min="3559" max="3559" width="10.42578125" style="66" bestFit="1" customWidth="1"/>
    <col min="3560" max="3560" width="11.7109375" style="66" customWidth="1"/>
    <col min="3561" max="3561" width="7.7109375" style="66" bestFit="1" customWidth="1"/>
    <col min="3562" max="3562" width="10.28515625" style="66" customWidth="1"/>
    <col min="3563" max="3563" width="10" style="66" customWidth="1"/>
    <col min="3564" max="3565" width="8.140625" style="66" customWidth="1"/>
    <col min="3566" max="3567" width="0" style="66" hidden="1" customWidth="1"/>
    <col min="3568" max="3568" width="10.42578125" style="66" customWidth="1"/>
    <col min="3569" max="3569" width="10.42578125" style="66" bestFit="1" customWidth="1"/>
    <col min="3570" max="3570" width="7.7109375" style="66" bestFit="1" customWidth="1"/>
    <col min="3571" max="3571" width="11.5703125" style="66" customWidth="1"/>
    <col min="3572" max="3572" width="9.140625" style="66"/>
    <col min="3573" max="3573" width="8.5703125" style="66" customWidth="1"/>
    <col min="3574" max="3574" width="8" style="66" customWidth="1"/>
    <col min="3575" max="3809" width="9.140625" style="66"/>
    <col min="3810" max="3810" width="7.28515625" style="66" bestFit="1" customWidth="1"/>
    <col min="3811" max="3811" width="6.7109375" style="66" customWidth="1"/>
    <col min="3812" max="3812" width="7.28515625" style="66" bestFit="1" customWidth="1"/>
    <col min="3813" max="3813" width="9.42578125" style="66" bestFit="1" customWidth="1"/>
    <col min="3814" max="3814" width="47.140625" style="66" customWidth="1"/>
    <col min="3815" max="3815" width="10.42578125" style="66" bestFit="1" customWidth="1"/>
    <col min="3816" max="3816" width="11.7109375" style="66" customWidth="1"/>
    <col min="3817" max="3817" width="7.7109375" style="66" bestFit="1" customWidth="1"/>
    <col min="3818" max="3818" width="10.28515625" style="66" customWidth="1"/>
    <col min="3819" max="3819" width="10" style="66" customWidth="1"/>
    <col min="3820" max="3821" width="8.140625" style="66" customWidth="1"/>
    <col min="3822" max="3823" width="0" style="66" hidden="1" customWidth="1"/>
    <col min="3824" max="3824" width="10.42578125" style="66" customWidth="1"/>
    <col min="3825" max="3825" width="10.42578125" style="66" bestFit="1" customWidth="1"/>
    <col min="3826" max="3826" width="7.7109375" style="66" bestFit="1" customWidth="1"/>
    <col min="3827" max="3827" width="11.5703125" style="66" customWidth="1"/>
    <col min="3828" max="3828" width="9.140625" style="66"/>
    <col min="3829" max="3829" width="8.5703125" style="66" customWidth="1"/>
    <col min="3830" max="3830" width="8" style="66" customWidth="1"/>
    <col min="3831" max="4065" width="9.140625" style="66"/>
    <col min="4066" max="4066" width="7.28515625" style="66" bestFit="1" customWidth="1"/>
    <col min="4067" max="4067" width="6.7109375" style="66" customWidth="1"/>
    <col min="4068" max="4068" width="7.28515625" style="66" bestFit="1" customWidth="1"/>
    <col min="4069" max="4069" width="9.42578125" style="66" bestFit="1" customWidth="1"/>
    <col min="4070" max="4070" width="47.140625" style="66" customWidth="1"/>
    <col min="4071" max="4071" width="10.42578125" style="66" bestFit="1" customWidth="1"/>
    <col min="4072" max="4072" width="11.7109375" style="66" customWidth="1"/>
    <col min="4073" max="4073" width="7.7109375" style="66" bestFit="1" customWidth="1"/>
    <col min="4074" max="4074" width="10.28515625" style="66" customWidth="1"/>
    <col min="4075" max="4075" width="10" style="66" customWidth="1"/>
    <col min="4076" max="4077" width="8.140625" style="66" customWidth="1"/>
    <col min="4078" max="4079" width="0" style="66" hidden="1" customWidth="1"/>
    <col min="4080" max="4080" width="10.42578125" style="66" customWidth="1"/>
    <col min="4081" max="4081" width="10.42578125" style="66" bestFit="1" customWidth="1"/>
    <col min="4082" max="4082" width="7.7109375" style="66" bestFit="1" customWidth="1"/>
    <col min="4083" max="4083" width="11.5703125" style="66" customWidth="1"/>
    <col min="4084" max="4084" width="9.140625" style="66"/>
    <col min="4085" max="4085" width="8.5703125" style="66" customWidth="1"/>
    <col min="4086" max="4086" width="8" style="66" customWidth="1"/>
    <col min="4087" max="4321" width="9.140625" style="66"/>
    <col min="4322" max="4322" width="7.28515625" style="66" bestFit="1" customWidth="1"/>
    <col min="4323" max="4323" width="6.7109375" style="66" customWidth="1"/>
    <col min="4324" max="4324" width="7.28515625" style="66" bestFit="1" customWidth="1"/>
    <col min="4325" max="4325" width="9.42578125" style="66" bestFit="1" customWidth="1"/>
    <col min="4326" max="4326" width="47.140625" style="66" customWidth="1"/>
    <col min="4327" max="4327" width="10.42578125" style="66" bestFit="1" customWidth="1"/>
    <col min="4328" max="4328" width="11.7109375" style="66" customWidth="1"/>
    <col min="4329" max="4329" width="7.7109375" style="66" bestFit="1" customWidth="1"/>
    <col min="4330" max="4330" width="10.28515625" style="66" customWidth="1"/>
    <col min="4331" max="4331" width="10" style="66" customWidth="1"/>
    <col min="4332" max="4333" width="8.140625" style="66" customWidth="1"/>
    <col min="4334" max="4335" width="0" style="66" hidden="1" customWidth="1"/>
    <col min="4336" max="4336" width="10.42578125" style="66" customWidth="1"/>
    <col min="4337" max="4337" width="10.42578125" style="66" bestFit="1" customWidth="1"/>
    <col min="4338" max="4338" width="7.7109375" style="66" bestFit="1" customWidth="1"/>
    <col min="4339" max="4339" width="11.5703125" style="66" customWidth="1"/>
    <col min="4340" max="4340" width="9.140625" style="66"/>
    <col min="4341" max="4341" width="8.5703125" style="66" customWidth="1"/>
    <col min="4342" max="4342" width="8" style="66" customWidth="1"/>
    <col min="4343" max="4577" width="9.140625" style="66"/>
    <col min="4578" max="4578" width="7.28515625" style="66" bestFit="1" customWidth="1"/>
    <col min="4579" max="4579" width="6.7109375" style="66" customWidth="1"/>
    <col min="4580" max="4580" width="7.28515625" style="66" bestFit="1" customWidth="1"/>
    <col min="4581" max="4581" width="9.42578125" style="66" bestFit="1" customWidth="1"/>
    <col min="4582" max="4582" width="47.140625" style="66" customWidth="1"/>
    <col min="4583" max="4583" width="10.42578125" style="66" bestFit="1" customWidth="1"/>
    <col min="4584" max="4584" width="11.7109375" style="66" customWidth="1"/>
    <col min="4585" max="4585" width="7.7109375" style="66" bestFit="1" customWidth="1"/>
    <col min="4586" max="4586" width="10.28515625" style="66" customWidth="1"/>
    <col min="4587" max="4587" width="10" style="66" customWidth="1"/>
    <col min="4588" max="4589" width="8.140625" style="66" customWidth="1"/>
    <col min="4590" max="4591" width="0" style="66" hidden="1" customWidth="1"/>
    <col min="4592" max="4592" width="10.42578125" style="66" customWidth="1"/>
    <col min="4593" max="4593" width="10.42578125" style="66" bestFit="1" customWidth="1"/>
    <col min="4594" max="4594" width="7.7109375" style="66" bestFit="1" customWidth="1"/>
    <col min="4595" max="4595" width="11.5703125" style="66" customWidth="1"/>
    <col min="4596" max="4596" width="9.140625" style="66"/>
    <col min="4597" max="4597" width="8.5703125" style="66" customWidth="1"/>
    <col min="4598" max="4598" width="8" style="66" customWidth="1"/>
    <col min="4599" max="4833" width="9.140625" style="66"/>
    <col min="4834" max="4834" width="7.28515625" style="66" bestFit="1" customWidth="1"/>
    <col min="4835" max="4835" width="6.7109375" style="66" customWidth="1"/>
    <col min="4836" max="4836" width="7.28515625" style="66" bestFit="1" customWidth="1"/>
    <col min="4837" max="4837" width="9.42578125" style="66" bestFit="1" customWidth="1"/>
    <col min="4838" max="4838" width="47.140625" style="66" customWidth="1"/>
    <col min="4839" max="4839" width="10.42578125" style="66" bestFit="1" customWidth="1"/>
    <col min="4840" max="4840" width="11.7109375" style="66" customWidth="1"/>
    <col min="4841" max="4841" width="7.7109375" style="66" bestFit="1" customWidth="1"/>
    <col min="4842" max="4842" width="10.28515625" style="66" customWidth="1"/>
    <col min="4843" max="4843" width="10" style="66" customWidth="1"/>
    <col min="4844" max="4845" width="8.140625" style="66" customWidth="1"/>
    <col min="4846" max="4847" width="0" style="66" hidden="1" customWidth="1"/>
    <col min="4848" max="4848" width="10.42578125" style="66" customWidth="1"/>
    <col min="4849" max="4849" width="10.42578125" style="66" bestFit="1" customWidth="1"/>
    <col min="4850" max="4850" width="7.7109375" style="66" bestFit="1" customWidth="1"/>
    <col min="4851" max="4851" width="11.5703125" style="66" customWidth="1"/>
    <col min="4852" max="4852" width="9.140625" style="66"/>
    <col min="4853" max="4853" width="8.5703125" style="66" customWidth="1"/>
    <col min="4854" max="4854" width="8" style="66" customWidth="1"/>
    <col min="4855" max="5089" width="9.140625" style="66"/>
    <col min="5090" max="5090" width="7.28515625" style="66" bestFit="1" customWidth="1"/>
    <col min="5091" max="5091" width="6.7109375" style="66" customWidth="1"/>
    <col min="5092" max="5092" width="7.28515625" style="66" bestFit="1" customWidth="1"/>
    <col min="5093" max="5093" width="9.42578125" style="66" bestFit="1" customWidth="1"/>
    <col min="5094" max="5094" width="47.140625" style="66" customWidth="1"/>
    <col min="5095" max="5095" width="10.42578125" style="66" bestFit="1" customWidth="1"/>
    <col min="5096" max="5096" width="11.7109375" style="66" customWidth="1"/>
    <col min="5097" max="5097" width="7.7109375" style="66" bestFit="1" customWidth="1"/>
    <col min="5098" max="5098" width="10.28515625" style="66" customWidth="1"/>
    <col min="5099" max="5099" width="10" style="66" customWidth="1"/>
    <col min="5100" max="5101" width="8.140625" style="66" customWidth="1"/>
    <col min="5102" max="5103" width="0" style="66" hidden="1" customWidth="1"/>
    <col min="5104" max="5104" width="10.42578125" style="66" customWidth="1"/>
    <col min="5105" max="5105" width="10.42578125" style="66" bestFit="1" customWidth="1"/>
    <col min="5106" max="5106" width="7.7109375" style="66" bestFit="1" customWidth="1"/>
    <col min="5107" max="5107" width="11.5703125" style="66" customWidth="1"/>
    <col min="5108" max="5108" width="9.140625" style="66"/>
    <col min="5109" max="5109" width="8.5703125" style="66" customWidth="1"/>
    <col min="5110" max="5110" width="8" style="66" customWidth="1"/>
    <col min="5111" max="5345" width="9.140625" style="66"/>
    <col min="5346" max="5346" width="7.28515625" style="66" bestFit="1" customWidth="1"/>
    <col min="5347" max="5347" width="6.7109375" style="66" customWidth="1"/>
    <col min="5348" max="5348" width="7.28515625" style="66" bestFit="1" customWidth="1"/>
    <col min="5349" max="5349" width="9.42578125" style="66" bestFit="1" customWidth="1"/>
    <col min="5350" max="5350" width="47.140625" style="66" customWidth="1"/>
    <col min="5351" max="5351" width="10.42578125" style="66" bestFit="1" customWidth="1"/>
    <col min="5352" max="5352" width="11.7109375" style="66" customWidth="1"/>
    <col min="5353" max="5353" width="7.7109375" style="66" bestFit="1" customWidth="1"/>
    <col min="5354" max="5354" width="10.28515625" style="66" customWidth="1"/>
    <col min="5355" max="5355" width="10" style="66" customWidth="1"/>
    <col min="5356" max="5357" width="8.140625" style="66" customWidth="1"/>
    <col min="5358" max="5359" width="0" style="66" hidden="1" customWidth="1"/>
    <col min="5360" max="5360" width="10.42578125" style="66" customWidth="1"/>
    <col min="5361" max="5361" width="10.42578125" style="66" bestFit="1" customWidth="1"/>
    <col min="5362" max="5362" width="7.7109375" style="66" bestFit="1" customWidth="1"/>
    <col min="5363" max="5363" width="11.5703125" style="66" customWidth="1"/>
    <col min="5364" max="5364" width="9.140625" style="66"/>
    <col min="5365" max="5365" width="8.5703125" style="66" customWidth="1"/>
    <col min="5366" max="5366" width="8" style="66" customWidth="1"/>
    <col min="5367" max="5601" width="9.140625" style="66"/>
    <col min="5602" max="5602" width="7.28515625" style="66" bestFit="1" customWidth="1"/>
    <col min="5603" max="5603" width="6.7109375" style="66" customWidth="1"/>
    <col min="5604" max="5604" width="7.28515625" style="66" bestFit="1" customWidth="1"/>
    <col min="5605" max="5605" width="9.42578125" style="66" bestFit="1" customWidth="1"/>
    <col min="5606" max="5606" width="47.140625" style="66" customWidth="1"/>
    <col min="5607" max="5607" width="10.42578125" style="66" bestFit="1" customWidth="1"/>
    <col min="5608" max="5608" width="11.7109375" style="66" customWidth="1"/>
    <col min="5609" max="5609" width="7.7109375" style="66" bestFit="1" customWidth="1"/>
    <col min="5610" max="5610" width="10.28515625" style="66" customWidth="1"/>
    <col min="5611" max="5611" width="10" style="66" customWidth="1"/>
    <col min="5612" max="5613" width="8.140625" style="66" customWidth="1"/>
    <col min="5614" max="5615" width="0" style="66" hidden="1" customWidth="1"/>
    <col min="5616" max="5616" width="10.42578125" style="66" customWidth="1"/>
    <col min="5617" max="5617" width="10.42578125" style="66" bestFit="1" customWidth="1"/>
    <col min="5618" max="5618" width="7.7109375" style="66" bestFit="1" customWidth="1"/>
    <col min="5619" max="5619" width="11.5703125" style="66" customWidth="1"/>
    <col min="5620" max="5620" width="9.140625" style="66"/>
    <col min="5621" max="5621" width="8.5703125" style="66" customWidth="1"/>
    <col min="5622" max="5622" width="8" style="66" customWidth="1"/>
    <col min="5623" max="5857" width="9.140625" style="66"/>
    <col min="5858" max="5858" width="7.28515625" style="66" bestFit="1" customWidth="1"/>
    <col min="5859" max="5859" width="6.7109375" style="66" customWidth="1"/>
    <col min="5860" max="5860" width="7.28515625" style="66" bestFit="1" customWidth="1"/>
    <col min="5861" max="5861" width="9.42578125" style="66" bestFit="1" customWidth="1"/>
    <col min="5862" max="5862" width="47.140625" style="66" customWidth="1"/>
    <col min="5863" max="5863" width="10.42578125" style="66" bestFit="1" customWidth="1"/>
    <col min="5864" max="5864" width="11.7109375" style="66" customWidth="1"/>
    <col min="5865" max="5865" width="7.7109375" style="66" bestFit="1" customWidth="1"/>
    <col min="5866" max="5866" width="10.28515625" style="66" customWidth="1"/>
    <col min="5867" max="5867" width="10" style="66" customWidth="1"/>
    <col min="5868" max="5869" width="8.140625" style="66" customWidth="1"/>
    <col min="5870" max="5871" width="0" style="66" hidden="1" customWidth="1"/>
    <col min="5872" max="5872" width="10.42578125" style="66" customWidth="1"/>
    <col min="5873" max="5873" width="10.42578125" style="66" bestFit="1" customWidth="1"/>
    <col min="5874" max="5874" width="7.7109375" style="66" bestFit="1" customWidth="1"/>
    <col min="5875" max="5875" width="11.5703125" style="66" customWidth="1"/>
    <col min="5876" max="5876" width="9.140625" style="66"/>
    <col min="5877" max="5877" width="8.5703125" style="66" customWidth="1"/>
    <col min="5878" max="5878" width="8" style="66" customWidth="1"/>
    <col min="5879" max="6113" width="9.140625" style="66"/>
    <col min="6114" max="6114" width="7.28515625" style="66" bestFit="1" customWidth="1"/>
    <col min="6115" max="6115" width="6.7109375" style="66" customWidth="1"/>
    <col min="6116" max="6116" width="7.28515625" style="66" bestFit="1" customWidth="1"/>
    <col min="6117" max="6117" width="9.42578125" style="66" bestFit="1" customWidth="1"/>
    <col min="6118" max="6118" width="47.140625" style="66" customWidth="1"/>
    <col min="6119" max="6119" width="10.42578125" style="66" bestFit="1" customWidth="1"/>
    <col min="6120" max="6120" width="11.7109375" style="66" customWidth="1"/>
    <col min="6121" max="6121" width="7.7109375" style="66" bestFit="1" customWidth="1"/>
    <col min="6122" max="6122" width="10.28515625" style="66" customWidth="1"/>
    <col min="6123" max="6123" width="10" style="66" customWidth="1"/>
    <col min="6124" max="6125" width="8.140625" style="66" customWidth="1"/>
    <col min="6126" max="6127" width="0" style="66" hidden="1" customWidth="1"/>
    <col min="6128" max="6128" width="10.42578125" style="66" customWidth="1"/>
    <col min="6129" max="6129" width="10.42578125" style="66" bestFit="1" customWidth="1"/>
    <col min="6130" max="6130" width="7.7109375" style="66" bestFit="1" customWidth="1"/>
    <col min="6131" max="6131" width="11.5703125" style="66" customWidth="1"/>
    <col min="6132" max="6132" width="9.140625" style="66"/>
    <col min="6133" max="6133" width="8.5703125" style="66" customWidth="1"/>
    <col min="6134" max="6134" width="8" style="66" customWidth="1"/>
    <col min="6135" max="6369" width="9.140625" style="66"/>
    <col min="6370" max="6370" width="7.28515625" style="66" bestFit="1" customWidth="1"/>
    <col min="6371" max="6371" width="6.7109375" style="66" customWidth="1"/>
    <col min="6372" max="6372" width="7.28515625" style="66" bestFit="1" customWidth="1"/>
    <col min="6373" max="6373" width="9.42578125" style="66" bestFit="1" customWidth="1"/>
    <col min="6374" max="6374" width="47.140625" style="66" customWidth="1"/>
    <col min="6375" max="6375" width="10.42578125" style="66" bestFit="1" customWidth="1"/>
    <col min="6376" max="6376" width="11.7109375" style="66" customWidth="1"/>
    <col min="6377" max="6377" width="7.7109375" style="66" bestFit="1" customWidth="1"/>
    <col min="6378" max="6378" width="10.28515625" style="66" customWidth="1"/>
    <col min="6379" max="6379" width="10" style="66" customWidth="1"/>
    <col min="6380" max="6381" width="8.140625" style="66" customWidth="1"/>
    <col min="6382" max="6383" width="0" style="66" hidden="1" customWidth="1"/>
    <col min="6384" max="6384" width="10.42578125" style="66" customWidth="1"/>
    <col min="6385" max="6385" width="10.42578125" style="66" bestFit="1" customWidth="1"/>
    <col min="6386" max="6386" width="7.7109375" style="66" bestFit="1" customWidth="1"/>
    <col min="6387" max="6387" width="11.5703125" style="66" customWidth="1"/>
    <col min="6388" max="6388" width="9.140625" style="66"/>
    <col min="6389" max="6389" width="8.5703125" style="66" customWidth="1"/>
    <col min="6390" max="6390" width="8" style="66" customWidth="1"/>
    <col min="6391" max="6625" width="9.140625" style="66"/>
    <col min="6626" max="6626" width="7.28515625" style="66" bestFit="1" customWidth="1"/>
    <col min="6627" max="6627" width="6.7109375" style="66" customWidth="1"/>
    <col min="6628" max="6628" width="7.28515625" style="66" bestFit="1" customWidth="1"/>
    <col min="6629" max="6629" width="9.42578125" style="66" bestFit="1" customWidth="1"/>
    <col min="6630" max="6630" width="47.140625" style="66" customWidth="1"/>
    <col min="6631" max="6631" width="10.42578125" style="66" bestFit="1" customWidth="1"/>
    <col min="6632" max="6632" width="11.7109375" style="66" customWidth="1"/>
    <col min="6633" max="6633" width="7.7109375" style="66" bestFit="1" customWidth="1"/>
    <col min="6634" max="6634" width="10.28515625" style="66" customWidth="1"/>
    <col min="6635" max="6635" width="10" style="66" customWidth="1"/>
    <col min="6636" max="6637" width="8.140625" style="66" customWidth="1"/>
    <col min="6638" max="6639" width="0" style="66" hidden="1" customWidth="1"/>
    <col min="6640" max="6640" width="10.42578125" style="66" customWidth="1"/>
    <col min="6641" max="6641" width="10.42578125" style="66" bestFit="1" customWidth="1"/>
    <col min="6642" max="6642" width="7.7109375" style="66" bestFit="1" customWidth="1"/>
    <col min="6643" max="6643" width="11.5703125" style="66" customWidth="1"/>
    <col min="6644" max="6644" width="9.140625" style="66"/>
    <col min="6645" max="6645" width="8.5703125" style="66" customWidth="1"/>
    <col min="6646" max="6646" width="8" style="66" customWidth="1"/>
    <col min="6647" max="6881" width="9.140625" style="66"/>
    <col min="6882" max="6882" width="7.28515625" style="66" bestFit="1" customWidth="1"/>
    <col min="6883" max="6883" width="6.7109375" style="66" customWidth="1"/>
    <col min="6884" max="6884" width="7.28515625" style="66" bestFit="1" customWidth="1"/>
    <col min="6885" max="6885" width="9.42578125" style="66" bestFit="1" customWidth="1"/>
    <col min="6886" max="6886" width="47.140625" style="66" customWidth="1"/>
    <col min="6887" max="6887" width="10.42578125" style="66" bestFit="1" customWidth="1"/>
    <col min="6888" max="6888" width="11.7109375" style="66" customWidth="1"/>
    <col min="6889" max="6889" width="7.7109375" style="66" bestFit="1" customWidth="1"/>
    <col min="6890" max="6890" width="10.28515625" style="66" customWidth="1"/>
    <col min="6891" max="6891" width="10" style="66" customWidth="1"/>
    <col min="6892" max="6893" width="8.140625" style="66" customWidth="1"/>
    <col min="6894" max="6895" width="0" style="66" hidden="1" customWidth="1"/>
    <col min="6896" max="6896" width="10.42578125" style="66" customWidth="1"/>
    <col min="6897" max="6897" width="10.42578125" style="66" bestFit="1" customWidth="1"/>
    <col min="6898" max="6898" width="7.7109375" style="66" bestFit="1" customWidth="1"/>
    <col min="6899" max="6899" width="11.5703125" style="66" customWidth="1"/>
    <col min="6900" max="6900" width="9.140625" style="66"/>
    <col min="6901" max="6901" width="8.5703125" style="66" customWidth="1"/>
    <col min="6902" max="6902" width="8" style="66" customWidth="1"/>
    <col min="6903" max="7137" width="9.140625" style="66"/>
    <col min="7138" max="7138" width="7.28515625" style="66" bestFit="1" customWidth="1"/>
    <col min="7139" max="7139" width="6.7109375" style="66" customWidth="1"/>
    <col min="7140" max="7140" width="7.28515625" style="66" bestFit="1" customWidth="1"/>
    <col min="7141" max="7141" width="9.42578125" style="66" bestFit="1" customWidth="1"/>
    <col min="7142" max="7142" width="47.140625" style="66" customWidth="1"/>
    <col min="7143" max="7143" width="10.42578125" style="66" bestFit="1" customWidth="1"/>
    <col min="7144" max="7144" width="11.7109375" style="66" customWidth="1"/>
    <col min="7145" max="7145" width="7.7109375" style="66" bestFit="1" customWidth="1"/>
    <col min="7146" max="7146" width="10.28515625" style="66" customWidth="1"/>
    <col min="7147" max="7147" width="10" style="66" customWidth="1"/>
    <col min="7148" max="7149" width="8.140625" style="66" customWidth="1"/>
    <col min="7150" max="7151" width="0" style="66" hidden="1" customWidth="1"/>
    <col min="7152" max="7152" width="10.42578125" style="66" customWidth="1"/>
    <col min="7153" max="7153" width="10.42578125" style="66" bestFit="1" customWidth="1"/>
    <col min="7154" max="7154" width="7.7109375" style="66" bestFit="1" customWidth="1"/>
    <col min="7155" max="7155" width="11.5703125" style="66" customWidth="1"/>
    <col min="7156" max="7156" width="9.140625" style="66"/>
    <col min="7157" max="7157" width="8.5703125" style="66" customWidth="1"/>
    <col min="7158" max="7158" width="8" style="66" customWidth="1"/>
    <col min="7159" max="7393" width="9.140625" style="66"/>
    <col min="7394" max="7394" width="7.28515625" style="66" bestFit="1" customWidth="1"/>
    <col min="7395" max="7395" width="6.7109375" style="66" customWidth="1"/>
    <col min="7396" max="7396" width="7.28515625" style="66" bestFit="1" customWidth="1"/>
    <col min="7397" max="7397" width="9.42578125" style="66" bestFit="1" customWidth="1"/>
    <col min="7398" max="7398" width="47.140625" style="66" customWidth="1"/>
    <col min="7399" max="7399" width="10.42578125" style="66" bestFit="1" customWidth="1"/>
    <col min="7400" max="7400" width="11.7109375" style="66" customWidth="1"/>
    <col min="7401" max="7401" width="7.7109375" style="66" bestFit="1" customWidth="1"/>
    <col min="7402" max="7402" width="10.28515625" style="66" customWidth="1"/>
    <col min="7403" max="7403" width="10" style="66" customWidth="1"/>
    <col min="7404" max="7405" width="8.140625" style="66" customWidth="1"/>
    <col min="7406" max="7407" width="0" style="66" hidden="1" customWidth="1"/>
    <col min="7408" max="7408" width="10.42578125" style="66" customWidth="1"/>
    <col min="7409" max="7409" width="10.42578125" style="66" bestFit="1" customWidth="1"/>
    <col min="7410" max="7410" width="7.7109375" style="66" bestFit="1" customWidth="1"/>
    <col min="7411" max="7411" width="11.5703125" style="66" customWidth="1"/>
    <col min="7412" max="7412" width="9.140625" style="66"/>
    <col min="7413" max="7413" width="8.5703125" style="66" customWidth="1"/>
    <col min="7414" max="7414" width="8" style="66" customWidth="1"/>
    <col min="7415" max="7649" width="9.140625" style="66"/>
    <col min="7650" max="7650" width="7.28515625" style="66" bestFit="1" customWidth="1"/>
    <col min="7651" max="7651" width="6.7109375" style="66" customWidth="1"/>
    <col min="7652" max="7652" width="7.28515625" style="66" bestFit="1" customWidth="1"/>
    <col min="7653" max="7653" width="9.42578125" style="66" bestFit="1" customWidth="1"/>
    <col min="7654" max="7654" width="47.140625" style="66" customWidth="1"/>
    <col min="7655" max="7655" width="10.42578125" style="66" bestFit="1" customWidth="1"/>
    <col min="7656" max="7656" width="11.7109375" style="66" customWidth="1"/>
    <col min="7657" max="7657" width="7.7109375" style="66" bestFit="1" customWidth="1"/>
    <col min="7658" max="7658" width="10.28515625" style="66" customWidth="1"/>
    <col min="7659" max="7659" width="10" style="66" customWidth="1"/>
    <col min="7660" max="7661" width="8.140625" style="66" customWidth="1"/>
    <col min="7662" max="7663" width="0" style="66" hidden="1" customWidth="1"/>
    <col min="7664" max="7664" width="10.42578125" style="66" customWidth="1"/>
    <col min="7665" max="7665" width="10.42578125" style="66" bestFit="1" customWidth="1"/>
    <col min="7666" max="7666" width="7.7109375" style="66" bestFit="1" customWidth="1"/>
    <col min="7667" max="7667" width="11.5703125" style="66" customWidth="1"/>
    <col min="7668" max="7668" width="9.140625" style="66"/>
    <col min="7669" max="7669" width="8.5703125" style="66" customWidth="1"/>
    <col min="7670" max="7670" width="8" style="66" customWidth="1"/>
    <col min="7671" max="7905" width="9.140625" style="66"/>
    <col min="7906" max="7906" width="7.28515625" style="66" bestFit="1" customWidth="1"/>
    <col min="7907" max="7907" width="6.7109375" style="66" customWidth="1"/>
    <col min="7908" max="7908" width="7.28515625" style="66" bestFit="1" customWidth="1"/>
    <col min="7909" max="7909" width="9.42578125" style="66" bestFit="1" customWidth="1"/>
    <col min="7910" max="7910" width="47.140625" style="66" customWidth="1"/>
    <col min="7911" max="7911" width="10.42578125" style="66" bestFit="1" customWidth="1"/>
    <col min="7912" max="7912" width="11.7109375" style="66" customWidth="1"/>
    <col min="7913" max="7913" width="7.7109375" style="66" bestFit="1" customWidth="1"/>
    <col min="7914" max="7914" width="10.28515625" style="66" customWidth="1"/>
    <col min="7915" max="7915" width="10" style="66" customWidth="1"/>
    <col min="7916" max="7917" width="8.140625" style="66" customWidth="1"/>
    <col min="7918" max="7919" width="0" style="66" hidden="1" customWidth="1"/>
    <col min="7920" max="7920" width="10.42578125" style="66" customWidth="1"/>
    <col min="7921" max="7921" width="10.42578125" style="66" bestFit="1" customWidth="1"/>
    <col min="7922" max="7922" width="7.7109375" style="66" bestFit="1" customWidth="1"/>
    <col min="7923" max="7923" width="11.5703125" style="66" customWidth="1"/>
    <col min="7924" max="7924" width="9.140625" style="66"/>
    <col min="7925" max="7925" width="8.5703125" style="66" customWidth="1"/>
    <col min="7926" max="7926" width="8" style="66" customWidth="1"/>
    <col min="7927" max="8161" width="9.140625" style="66"/>
    <col min="8162" max="8162" width="7.28515625" style="66" bestFit="1" customWidth="1"/>
    <col min="8163" max="8163" width="6.7109375" style="66" customWidth="1"/>
    <col min="8164" max="8164" width="7.28515625" style="66" bestFit="1" customWidth="1"/>
    <col min="8165" max="8165" width="9.42578125" style="66" bestFit="1" customWidth="1"/>
    <col min="8166" max="8166" width="47.140625" style="66" customWidth="1"/>
    <col min="8167" max="8167" width="10.42578125" style="66" bestFit="1" customWidth="1"/>
    <col min="8168" max="8168" width="11.7109375" style="66" customWidth="1"/>
    <col min="8169" max="8169" width="7.7109375" style="66" bestFit="1" customWidth="1"/>
    <col min="8170" max="8170" width="10.28515625" style="66" customWidth="1"/>
    <col min="8171" max="8171" width="10" style="66" customWidth="1"/>
    <col min="8172" max="8173" width="8.140625" style="66" customWidth="1"/>
    <col min="8174" max="8175" width="0" style="66" hidden="1" customWidth="1"/>
    <col min="8176" max="8176" width="10.42578125" style="66" customWidth="1"/>
    <col min="8177" max="8177" width="10.42578125" style="66" bestFit="1" customWidth="1"/>
    <col min="8178" max="8178" width="7.7109375" style="66" bestFit="1" customWidth="1"/>
    <col min="8179" max="8179" width="11.5703125" style="66" customWidth="1"/>
    <col min="8180" max="8180" width="9.140625" style="66"/>
    <col min="8181" max="8181" width="8.5703125" style="66" customWidth="1"/>
    <col min="8182" max="8182" width="8" style="66" customWidth="1"/>
    <col min="8183" max="8417" width="9.140625" style="66"/>
    <col min="8418" max="8418" width="7.28515625" style="66" bestFit="1" customWidth="1"/>
    <col min="8419" max="8419" width="6.7109375" style="66" customWidth="1"/>
    <col min="8420" max="8420" width="7.28515625" style="66" bestFit="1" customWidth="1"/>
    <col min="8421" max="8421" width="9.42578125" style="66" bestFit="1" customWidth="1"/>
    <col min="8422" max="8422" width="47.140625" style="66" customWidth="1"/>
    <col min="8423" max="8423" width="10.42578125" style="66" bestFit="1" customWidth="1"/>
    <col min="8424" max="8424" width="11.7109375" style="66" customWidth="1"/>
    <col min="8425" max="8425" width="7.7109375" style="66" bestFit="1" customWidth="1"/>
    <col min="8426" max="8426" width="10.28515625" style="66" customWidth="1"/>
    <col min="8427" max="8427" width="10" style="66" customWidth="1"/>
    <col min="8428" max="8429" width="8.140625" style="66" customWidth="1"/>
    <col min="8430" max="8431" width="0" style="66" hidden="1" customWidth="1"/>
    <col min="8432" max="8432" width="10.42578125" style="66" customWidth="1"/>
    <col min="8433" max="8433" width="10.42578125" style="66" bestFit="1" customWidth="1"/>
    <col min="8434" max="8434" width="7.7109375" style="66" bestFit="1" customWidth="1"/>
    <col min="8435" max="8435" width="11.5703125" style="66" customWidth="1"/>
    <col min="8436" max="8436" width="9.140625" style="66"/>
    <col min="8437" max="8437" width="8.5703125" style="66" customWidth="1"/>
    <col min="8438" max="8438" width="8" style="66" customWidth="1"/>
    <col min="8439" max="8673" width="9.140625" style="66"/>
    <col min="8674" max="8674" width="7.28515625" style="66" bestFit="1" customWidth="1"/>
    <col min="8675" max="8675" width="6.7109375" style="66" customWidth="1"/>
    <col min="8676" max="8676" width="7.28515625" style="66" bestFit="1" customWidth="1"/>
    <col min="8677" max="8677" width="9.42578125" style="66" bestFit="1" customWidth="1"/>
    <col min="8678" max="8678" width="47.140625" style="66" customWidth="1"/>
    <col min="8679" max="8679" width="10.42578125" style="66" bestFit="1" customWidth="1"/>
    <col min="8680" max="8680" width="11.7109375" style="66" customWidth="1"/>
    <col min="8681" max="8681" width="7.7109375" style="66" bestFit="1" customWidth="1"/>
    <col min="8682" max="8682" width="10.28515625" style="66" customWidth="1"/>
    <col min="8683" max="8683" width="10" style="66" customWidth="1"/>
    <col min="8684" max="8685" width="8.140625" style="66" customWidth="1"/>
    <col min="8686" max="8687" width="0" style="66" hidden="1" customWidth="1"/>
    <col min="8688" max="8688" width="10.42578125" style="66" customWidth="1"/>
    <col min="8689" max="8689" width="10.42578125" style="66" bestFit="1" customWidth="1"/>
    <col min="8690" max="8690" width="7.7109375" style="66" bestFit="1" customWidth="1"/>
    <col min="8691" max="8691" width="11.5703125" style="66" customWidth="1"/>
    <col min="8692" max="8692" width="9.140625" style="66"/>
    <col min="8693" max="8693" width="8.5703125" style="66" customWidth="1"/>
    <col min="8694" max="8694" width="8" style="66" customWidth="1"/>
    <col min="8695" max="8929" width="9.140625" style="66"/>
    <col min="8930" max="8930" width="7.28515625" style="66" bestFit="1" customWidth="1"/>
    <col min="8931" max="8931" width="6.7109375" style="66" customWidth="1"/>
    <col min="8932" max="8932" width="7.28515625" style="66" bestFit="1" customWidth="1"/>
    <col min="8933" max="8933" width="9.42578125" style="66" bestFit="1" customWidth="1"/>
    <col min="8934" max="8934" width="47.140625" style="66" customWidth="1"/>
    <col min="8935" max="8935" width="10.42578125" style="66" bestFit="1" customWidth="1"/>
    <col min="8936" max="8936" width="11.7109375" style="66" customWidth="1"/>
    <col min="8937" max="8937" width="7.7109375" style="66" bestFit="1" customWidth="1"/>
    <col min="8938" max="8938" width="10.28515625" style="66" customWidth="1"/>
    <col min="8939" max="8939" width="10" style="66" customWidth="1"/>
    <col min="8940" max="8941" width="8.140625" style="66" customWidth="1"/>
    <col min="8942" max="8943" width="0" style="66" hidden="1" customWidth="1"/>
    <col min="8944" max="8944" width="10.42578125" style="66" customWidth="1"/>
    <col min="8945" max="8945" width="10.42578125" style="66" bestFit="1" customWidth="1"/>
    <col min="8946" max="8946" width="7.7109375" style="66" bestFit="1" customWidth="1"/>
    <col min="8947" max="8947" width="11.5703125" style="66" customWidth="1"/>
    <col min="8948" max="8948" width="9.140625" style="66"/>
    <col min="8949" max="8949" width="8.5703125" style="66" customWidth="1"/>
    <col min="8950" max="8950" width="8" style="66" customWidth="1"/>
    <col min="8951" max="9185" width="9.140625" style="66"/>
    <col min="9186" max="9186" width="7.28515625" style="66" bestFit="1" customWidth="1"/>
    <col min="9187" max="9187" width="6.7109375" style="66" customWidth="1"/>
    <col min="9188" max="9188" width="7.28515625" style="66" bestFit="1" customWidth="1"/>
    <col min="9189" max="9189" width="9.42578125" style="66" bestFit="1" customWidth="1"/>
    <col min="9190" max="9190" width="47.140625" style="66" customWidth="1"/>
    <col min="9191" max="9191" width="10.42578125" style="66" bestFit="1" customWidth="1"/>
    <col min="9192" max="9192" width="11.7109375" style="66" customWidth="1"/>
    <col min="9193" max="9193" width="7.7109375" style="66" bestFit="1" customWidth="1"/>
    <col min="9194" max="9194" width="10.28515625" style="66" customWidth="1"/>
    <col min="9195" max="9195" width="10" style="66" customWidth="1"/>
    <col min="9196" max="9197" width="8.140625" style="66" customWidth="1"/>
    <col min="9198" max="9199" width="0" style="66" hidden="1" customWidth="1"/>
    <col min="9200" max="9200" width="10.42578125" style="66" customWidth="1"/>
    <col min="9201" max="9201" width="10.42578125" style="66" bestFit="1" customWidth="1"/>
    <col min="9202" max="9202" width="7.7109375" style="66" bestFit="1" customWidth="1"/>
    <col min="9203" max="9203" width="11.5703125" style="66" customWidth="1"/>
    <col min="9204" max="9204" width="9.140625" style="66"/>
    <col min="9205" max="9205" width="8.5703125" style="66" customWidth="1"/>
    <col min="9206" max="9206" width="8" style="66" customWidth="1"/>
    <col min="9207" max="9441" width="9.140625" style="66"/>
    <col min="9442" max="9442" width="7.28515625" style="66" bestFit="1" customWidth="1"/>
    <col min="9443" max="9443" width="6.7109375" style="66" customWidth="1"/>
    <col min="9444" max="9444" width="7.28515625" style="66" bestFit="1" customWidth="1"/>
    <col min="9445" max="9445" width="9.42578125" style="66" bestFit="1" customWidth="1"/>
    <col min="9446" max="9446" width="47.140625" style="66" customWidth="1"/>
    <col min="9447" max="9447" width="10.42578125" style="66" bestFit="1" customWidth="1"/>
    <col min="9448" max="9448" width="11.7109375" style="66" customWidth="1"/>
    <col min="9449" max="9449" width="7.7109375" style="66" bestFit="1" customWidth="1"/>
    <col min="9450" max="9450" width="10.28515625" style="66" customWidth="1"/>
    <col min="9451" max="9451" width="10" style="66" customWidth="1"/>
    <col min="9452" max="9453" width="8.140625" style="66" customWidth="1"/>
    <col min="9454" max="9455" width="0" style="66" hidden="1" customWidth="1"/>
    <col min="9456" max="9456" width="10.42578125" style="66" customWidth="1"/>
    <col min="9457" max="9457" width="10.42578125" style="66" bestFit="1" customWidth="1"/>
    <col min="9458" max="9458" width="7.7109375" style="66" bestFit="1" customWidth="1"/>
    <col min="9459" max="9459" width="11.5703125" style="66" customWidth="1"/>
    <col min="9460" max="9460" width="9.140625" style="66"/>
    <col min="9461" max="9461" width="8.5703125" style="66" customWidth="1"/>
    <col min="9462" max="9462" width="8" style="66" customWidth="1"/>
    <col min="9463" max="9697" width="9.140625" style="66"/>
    <col min="9698" max="9698" width="7.28515625" style="66" bestFit="1" customWidth="1"/>
    <col min="9699" max="9699" width="6.7109375" style="66" customWidth="1"/>
    <col min="9700" max="9700" width="7.28515625" style="66" bestFit="1" customWidth="1"/>
    <col min="9701" max="9701" width="9.42578125" style="66" bestFit="1" customWidth="1"/>
    <col min="9702" max="9702" width="47.140625" style="66" customWidth="1"/>
    <col min="9703" max="9703" width="10.42578125" style="66" bestFit="1" customWidth="1"/>
    <col min="9704" max="9704" width="11.7109375" style="66" customWidth="1"/>
    <col min="9705" max="9705" width="7.7109375" style="66" bestFit="1" customWidth="1"/>
    <col min="9706" max="9706" width="10.28515625" style="66" customWidth="1"/>
    <col min="9707" max="9707" width="10" style="66" customWidth="1"/>
    <col min="9708" max="9709" width="8.140625" style="66" customWidth="1"/>
    <col min="9710" max="9711" width="0" style="66" hidden="1" customWidth="1"/>
    <col min="9712" max="9712" width="10.42578125" style="66" customWidth="1"/>
    <col min="9713" max="9713" width="10.42578125" style="66" bestFit="1" customWidth="1"/>
    <col min="9714" max="9714" width="7.7109375" style="66" bestFit="1" customWidth="1"/>
    <col min="9715" max="9715" width="11.5703125" style="66" customWidth="1"/>
    <col min="9716" max="9716" width="9.140625" style="66"/>
    <col min="9717" max="9717" width="8.5703125" style="66" customWidth="1"/>
    <col min="9718" max="9718" width="8" style="66" customWidth="1"/>
    <col min="9719" max="9953" width="9.140625" style="66"/>
    <col min="9954" max="9954" width="7.28515625" style="66" bestFit="1" customWidth="1"/>
    <col min="9955" max="9955" width="6.7109375" style="66" customWidth="1"/>
    <col min="9956" max="9956" width="7.28515625" style="66" bestFit="1" customWidth="1"/>
    <col min="9957" max="9957" width="9.42578125" style="66" bestFit="1" customWidth="1"/>
    <col min="9958" max="9958" width="47.140625" style="66" customWidth="1"/>
    <col min="9959" max="9959" width="10.42578125" style="66" bestFit="1" customWidth="1"/>
    <col min="9960" max="9960" width="11.7109375" style="66" customWidth="1"/>
    <col min="9961" max="9961" width="7.7109375" style="66" bestFit="1" customWidth="1"/>
    <col min="9962" max="9962" width="10.28515625" style="66" customWidth="1"/>
    <col min="9963" max="9963" width="10" style="66" customWidth="1"/>
    <col min="9964" max="9965" width="8.140625" style="66" customWidth="1"/>
    <col min="9966" max="9967" width="0" style="66" hidden="1" customWidth="1"/>
    <col min="9968" max="9968" width="10.42578125" style="66" customWidth="1"/>
    <col min="9969" max="9969" width="10.42578125" style="66" bestFit="1" customWidth="1"/>
    <col min="9970" max="9970" width="7.7109375" style="66" bestFit="1" customWidth="1"/>
    <col min="9971" max="9971" width="11.5703125" style="66" customWidth="1"/>
    <col min="9972" max="9972" width="9.140625" style="66"/>
    <col min="9973" max="9973" width="8.5703125" style="66" customWidth="1"/>
    <col min="9974" max="9974" width="8" style="66" customWidth="1"/>
    <col min="9975" max="10209" width="9.140625" style="66"/>
    <col min="10210" max="10210" width="7.28515625" style="66" bestFit="1" customWidth="1"/>
    <col min="10211" max="10211" width="6.7109375" style="66" customWidth="1"/>
    <col min="10212" max="10212" width="7.28515625" style="66" bestFit="1" customWidth="1"/>
    <col min="10213" max="10213" width="9.42578125" style="66" bestFit="1" customWidth="1"/>
    <col min="10214" max="10214" width="47.140625" style="66" customWidth="1"/>
    <col min="10215" max="10215" width="10.42578125" style="66" bestFit="1" customWidth="1"/>
    <col min="10216" max="10216" width="11.7109375" style="66" customWidth="1"/>
    <col min="10217" max="10217" width="7.7109375" style="66" bestFit="1" customWidth="1"/>
    <col min="10218" max="10218" width="10.28515625" style="66" customWidth="1"/>
    <col min="10219" max="10219" width="10" style="66" customWidth="1"/>
    <col min="10220" max="10221" width="8.140625" style="66" customWidth="1"/>
    <col min="10222" max="10223" width="0" style="66" hidden="1" customWidth="1"/>
    <col min="10224" max="10224" width="10.42578125" style="66" customWidth="1"/>
    <col min="10225" max="10225" width="10.42578125" style="66" bestFit="1" customWidth="1"/>
    <col min="10226" max="10226" width="7.7109375" style="66" bestFit="1" customWidth="1"/>
    <col min="10227" max="10227" width="11.5703125" style="66" customWidth="1"/>
    <col min="10228" max="10228" width="9.140625" style="66"/>
    <col min="10229" max="10229" width="8.5703125" style="66" customWidth="1"/>
    <col min="10230" max="10230" width="8" style="66" customWidth="1"/>
    <col min="10231" max="10465" width="9.140625" style="66"/>
    <col min="10466" max="10466" width="7.28515625" style="66" bestFit="1" customWidth="1"/>
    <col min="10467" max="10467" width="6.7109375" style="66" customWidth="1"/>
    <col min="10468" max="10468" width="7.28515625" style="66" bestFit="1" customWidth="1"/>
    <col min="10469" max="10469" width="9.42578125" style="66" bestFit="1" customWidth="1"/>
    <col min="10470" max="10470" width="47.140625" style="66" customWidth="1"/>
    <col min="10471" max="10471" width="10.42578125" style="66" bestFit="1" customWidth="1"/>
    <col min="10472" max="10472" width="11.7109375" style="66" customWidth="1"/>
    <col min="10473" max="10473" width="7.7109375" style="66" bestFit="1" customWidth="1"/>
    <col min="10474" max="10474" width="10.28515625" style="66" customWidth="1"/>
    <col min="10475" max="10475" width="10" style="66" customWidth="1"/>
    <col min="10476" max="10477" width="8.140625" style="66" customWidth="1"/>
    <col min="10478" max="10479" width="0" style="66" hidden="1" customWidth="1"/>
    <col min="10480" max="10480" width="10.42578125" style="66" customWidth="1"/>
    <col min="10481" max="10481" width="10.42578125" style="66" bestFit="1" customWidth="1"/>
    <col min="10482" max="10482" width="7.7109375" style="66" bestFit="1" customWidth="1"/>
    <col min="10483" max="10483" width="11.5703125" style="66" customWidth="1"/>
    <col min="10484" max="10484" width="9.140625" style="66"/>
    <col min="10485" max="10485" width="8.5703125" style="66" customWidth="1"/>
    <col min="10486" max="10486" width="8" style="66" customWidth="1"/>
    <col min="10487" max="10721" width="9.140625" style="66"/>
    <col min="10722" max="10722" width="7.28515625" style="66" bestFit="1" customWidth="1"/>
    <col min="10723" max="10723" width="6.7109375" style="66" customWidth="1"/>
    <col min="10724" max="10724" width="7.28515625" style="66" bestFit="1" customWidth="1"/>
    <col min="10725" max="10725" width="9.42578125" style="66" bestFit="1" customWidth="1"/>
    <col min="10726" max="10726" width="47.140625" style="66" customWidth="1"/>
    <col min="10727" max="10727" width="10.42578125" style="66" bestFit="1" customWidth="1"/>
    <col min="10728" max="10728" width="11.7109375" style="66" customWidth="1"/>
    <col min="10729" max="10729" width="7.7109375" style="66" bestFit="1" customWidth="1"/>
    <col min="10730" max="10730" width="10.28515625" style="66" customWidth="1"/>
    <col min="10731" max="10731" width="10" style="66" customWidth="1"/>
    <col min="10732" max="10733" width="8.140625" style="66" customWidth="1"/>
    <col min="10734" max="10735" width="0" style="66" hidden="1" customWidth="1"/>
    <col min="10736" max="10736" width="10.42578125" style="66" customWidth="1"/>
    <col min="10737" max="10737" width="10.42578125" style="66" bestFit="1" customWidth="1"/>
    <col min="10738" max="10738" width="7.7109375" style="66" bestFit="1" customWidth="1"/>
    <col min="10739" max="10739" width="11.5703125" style="66" customWidth="1"/>
    <col min="10740" max="10740" width="9.140625" style="66"/>
    <col min="10741" max="10741" width="8.5703125" style="66" customWidth="1"/>
    <col min="10742" max="10742" width="8" style="66" customWidth="1"/>
    <col min="10743" max="10977" width="9.140625" style="66"/>
    <col min="10978" max="10978" width="7.28515625" style="66" bestFit="1" customWidth="1"/>
    <col min="10979" max="10979" width="6.7109375" style="66" customWidth="1"/>
    <col min="10980" max="10980" width="7.28515625" style="66" bestFit="1" customWidth="1"/>
    <col min="10981" max="10981" width="9.42578125" style="66" bestFit="1" customWidth="1"/>
    <col min="10982" max="10982" width="47.140625" style="66" customWidth="1"/>
    <col min="10983" max="10983" width="10.42578125" style="66" bestFit="1" customWidth="1"/>
    <col min="10984" max="10984" width="11.7109375" style="66" customWidth="1"/>
    <col min="10985" max="10985" width="7.7109375" style="66" bestFit="1" customWidth="1"/>
    <col min="10986" max="10986" width="10.28515625" style="66" customWidth="1"/>
    <col min="10987" max="10987" width="10" style="66" customWidth="1"/>
    <col min="10988" max="10989" width="8.140625" style="66" customWidth="1"/>
    <col min="10990" max="10991" width="0" style="66" hidden="1" customWidth="1"/>
    <col min="10992" max="10992" width="10.42578125" style="66" customWidth="1"/>
    <col min="10993" max="10993" width="10.42578125" style="66" bestFit="1" customWidth="1"/>
    <col min="10994" max="10994" width="7.7109375" style="66" bestFit="1" customWidth="1"/>
    <col min="10995" max="10995" width="11.5703125" style="66" customWidth="1"/>
    <col min="10996" max="10996" width="9.140625" style="66"/>
    <col min="10997" max="10997" width="8.5703125" style="66" customWidth="1"/>
    <col min="10998" max="10998" width="8" style="66" customWidth="1"/>
    <col min="10999" max="11233" width="9.140625" style="66"/>
    <col min="11234" max="11234" width="7.28515625" style="66" bestFit="1" customWidth="1"/>
    <col min="11235" max="11235" width="6.7109375" style="66" customWidth="1"/>
    <col min="11236" max="11236" width="7.28515625" style="66" bestFit="1" customWidth="1"/>
    <col min="11237" max="11237" width="9.42578125" style="66" bestFit="1" customWidth="1"/>
    <col min="11238" max="11238" width="47.140625" style="66" customWidth="1"/>
    <col min="11239" max="11239" width="10.42578125" style="66" bestFit="1" customWidth="1"/>
    <col min="11240" max="11240" width="11.7109375" style="66" customWidth="1"/>
    <col min="11241" max="11241" width="7.7109375" style="66" bestFit="1" customWidth="1"/>
    <col min="11242" max="11242" width="10.28515625" style="66" customWidth="1"/>
    <col min="11243" max="11243" width="10" style="66" customWidth="1"/>
    <col min="11244" max="11245" width="8.140625" style="66" customWidth="1"/>
    <col min="11246" max="11247" width="0" style="66" hidden="1" customWidth="1"/>
    <col min="11248" max="11248" width="10.42578125" style="66" customWidth="1"/>
    <col min="11249" max="11249" width="10.42578125" style="66" bestFit="1" customWidth="1"/>
    <col min="11250" max="11250" width="7.7109375" style="66" bestFit="1" customWidth="1"/>
    <col min="11251" max="11251" width="11.5703125" style="66" customWidth="1"/>
    <col min="11252" max="11252" width="9.140625" style="66"/>
    <col min="11253" max="11253" width="8.5703125" style="66" customWidth="1"/>
    <col min="11254" max="11254" width="8" style="66" customWidth="1"/>
    <col min="11255" max="11489" width="9.140625" style="66"/>
    <col min="11490" max="11490" width="7.28515625" style="66" bestFit="1" customWidth="1"/>
    <col min="11491" max="11491" width="6.7109375" style="66" customWidth="1"/>
    <col min="11492" max="11492" width="7.28515625" style="66" bestFit="1" customWidth="1"/>
    <col min="11493" max="11493" width="9.42578125" style="66" bestFit="1" customWidth="1"/>
    <col min="11494" max="11494" width="47.140625" style="66" customWidth="1"/>
    <col min="11495" max="11495" width="10.42578125" style="66" bestFit="1" customWidth="1"/>
    <col min="11496" max="11496" width="11.7109375" style="66" customWidth="1"/>
    <col min="11497" max="11497" width="7.7109375" style="66" bestFit="1" customWidth="1"/>
    <col min="11498" max="11498" width="10.28515625" style="66" customWidth="1"/>
    <col min="11499" max="11499" width="10" style="66" customWidth="1"/>
    <col min="11500" max="11501" width="8.140625" style="66" customWidth="1"/>
    <col min="11502" max="11503" width="0" style="66" hidden="1" customWidth="1"/>
    <col min="11504" max="11504" width="10.42578125" style="66" customWidth="1"/>
    <col min="11505" max="11505" width="10.42578125" style="66" bestFit="1" customWidth="1"/>
    <col min="11506" max="11506" width="7.7109375" style="66" bestFit="1" customWidth="1"/>
    <col min="11507" max="11507" width="11.5703125" style="66" customWidth="1"/>
    <col min="11508" max="11508" width="9.140625" style="66"/>
    <col min="11509" max="11509" width="8.5703125" style="66" customWidth="1"/>
    <col min="11510" max="11510" width="8" style="66" customWidth="1"/>
    <col min="11511" max="11745" width="9.140625" style="66"/>
    <col min="11746" max="11746" width="7.28515625" style="66" bestFit="1" customWidth="1"/>
    <col min="11747" max="11747" width="6.7109375" style="66" customWidth="1"/>
    <col min="11748" max="11748" width="7.28515625" style="66" bestFit="1" customWidth="1"/>
    <col min="11749" max="11749" width="9.42578125" style="66" bestFit="1" customWidth="1"/>
    <col min="11750" max="11750" width="47.140625" style="66" customWidth="1"/>
    <col min="11751" max="11751" width="10.42578125" style="66" bestFit="1" customWidth="1"/>
    <col min="11752" max="11752" width="11.7109375" style="66" customWidth="1"/>
    <col min="11753" max="11753" width="7.7109375" style="66" bestFit="1" customWidth="1"/>
    <col min="11754" max="11754" width="10.28515625" style="66" customWidth="1"/>
    <col min="11755" max="11755" width="10" style="66" customWidth="1"/>
    <col min="11756" max="11757" width="8.140625" style="66" customWidth="1"/>
    <col min="11758" max="11759" width="0" style="66" hidden="1" customWidth="1"/>
    <col min="11760" max="11760" width="10.42578125" style="66" customWidth="1"/>
    <col min="11761" max="11761" width="10.42578125" style="66" bestFit="1" customWidth="1"/>
    <col min="11762" max="11762" width="7.7109375" style="66" bestFit="1" customWidth="1"/>
    <col min="11763" max="11763" width="11.5703125" style="66" customWidth="1"/>
    <col min="11764" max="11764" width="9.140625" style="66"/>
    <col min="11765" max="11765" width="8.5703125" style="66" customWidth="1"/>
    <col min="11766" max="11766" width="8" style="66" customWidth="1"/>
    <col min="11767" max="12001" width="9.140625" style="66"/>
    <col min="12002" max="12002" width="7.28515625" style="66" bestFit="1" customWidth="1"/>
    <col min="12003" max="12003" width="6.7109375" style="66" customWidth="1"/>
    <col min="12004" max="12004" width="7.28515625" style="66" bestFit="1" customWidth="1"/>
    <col min="12005" max="12005" width="9.42578125" style="66" bestFit="1" customWidth="1"/>
    <col min="12006" max="12006" width="47.140625" style="66" customWidth="1"/>
    <col min="12007" max="12007" width="10.42578125" style="66" bestFit="1" customWidth="1"/>
    <col min="12008" max="12008" width="11.7109375" style="66" customWidth="1"/>
    <col min="12009" max="12009" width="7.7109375" style="66" bestFit="1" customWidth="1"/>
    <col min="12010" max="12010" width="10.28515625" style="66" customWidth="1"/>
    <col min="12011" max="12011" width="10" style="66" customWidth="1"/>
    <col min="12012" max="12013" width="8.140625" style="66" customWidth="1"/>
    <col min="12014" max="12015" width="0" style="66" hidden="1" customWidth="1"/>
    <col min="12016" max="12016" width="10.42578125" style="66" customWidth="1"/>
    <col min="12017" max="12017" width="10.42578125" style="66" bestFit="1" customWidth="1"/>
    <col min="12018" max="12018" width="7.7109375" style="66" bestFit="1" customWidth="1"/>
    <col min="12019" max="12019" width="11.5703125" style="66" customWidth="1"/>
    <col min="12020" max="12020" width="9.140625" style="66"/>
    <col min="12021" max="12021" width="8.5703125" style="66" customWidth="1"/>
    <col min="12022" max="12022" width="8" style="66" customWidth="1"/>
    <col min="12023" max="12257" width="9.140625" style="66"/>
    <col min="12258" max="12258" width="7.28515625" style="66" bestFit="1" customWidth="1"/>
    <col min="12259" max="12259" width="6.7109375" style="66" customWidth="1"/>
    <col min="12260" max="12260" width="7.28515625" style="66" bestFit="1" customWidth="1"/>
    <col min="12261" max="12261" width="9.42578125" style="66" bestFit="1" customWidth="1"/>
    <col min="12262" max="12262" width="47.140625" style="66" customWidth="1"/>
    <col min="12263" max="12263" width="10.42578125" style="66" bestFit="1" customWidth="1"/>
    <col min="12264" max="12264" width="11.7109375" style="66" customWidth="1"/>
    <col min="12265" max="12265" width="7.7109375" style="66" bestFit="1" customWidth="1"/>
    <col min="12266" max="12266" width="10.28515625" style="66" customWidth="1"/>
    <col min="12267" max="12267" width="10" style="66" customWidth="1"/>
    <col min="12268" max="12269" width="8.140625" style="66" customWidth="1"/>
    <col min="12270" max="12271" width="0" style="66" hidden="1" customWidth="1"/>
    <col min="12272" max="12272" width="10.42578125" style="66" customWidth="1"/>
    <col min="12273" max="12273" width="10.42578125" style="66" bestFit="1" customWidth="1"/>
    <col min="12274" max="12274" width="7.7109375" style="66" bestFit="1" customWidth="1"/>
    <col min="12275" max="12275" width="11.5703125" style="66" customWidth="1"/>
    <col min="12276" max="12276" width="9.140625" style="66"/>
    <col min="12277" max="12277" width="8.5703125" style="66" customWidth="1"/>
    <col min="12278" max="12278" width="8" style="66" customWidth="1"/>
    <col min="12279" max="12513" width="9.140625" style="66"/>
    <col min="12514" max="12514" width="7.28515625" style="66" bestFit="1" customWidth="1"/>
    <col min="12515" max="12515" width="6.7109375" style="66" customWidth="1"/>
    <col min="12516" max="12516" width="7.28515625" style="66" bestFit="1" customWidth="1"/>
    <col min="12517" max="12517" width="9.42578125" style="66" bestFit="1" customWidth="1"/>
    <col min="12518" max="12518" width="47.140625" style="66" customWidth="1"/>
    <col min="12519" max="12519" width="10.42578125" style="66" bestFit="1" customWidth="1"/>
    <col min="12520" max="12520" width="11.7109375" style="66" customWidth="1"/>
    <col min="12521" max="12521" width="7.7109375" style="66" bestFit="1" customWidth="1"/>
    <col min="12522" max="12522" width="10.28515625" style="66" customWidth="1"/>
    <col min="12523" max="12523" width="10" style="66" customWidth="1"/>
    <col min="12524" max="12525" width="8.140625" style="66" customWidth="1"/>
    <col min="12526" max="12527" width="0" style="66" hidden="1" customWidth="1"/>
    <col min="12528" max="12528" width="10.42578125" style="66" customWidth="1"/>
    <col min="12529" max="12529" width="10.42578125" style="66" bestFit="1" customWidth="1"/>
    <col min="12530" max="12530" width="7.7109375" style="66" bestFit="1" customWidth="1"/>
    <col min="12531" max="12531" width="11.5703125" style="66" customWidth="1"/>
    <col min="12532" max="12532" width="9.140625" style="66"/>
    <col min="12533" max="12533" width="8.5703125" style="66" customWidth="1"/>
    <col min="12534" max="12534" width="8" style="66" customWidth="1"/>
    <col min="12535" max="12769" width="9.140625" style="66"/>
    <col min="12770" max="12770" width="7.28515625" style="66" bestFit="1" customWidth="1"/>
    <col min="12771" max="12771" width="6.7109375" style="66" customWidth="1"/>
    <col min="12772" max="12772" width="7.28515625" style="66" bestFit="1" customWidth="1"/>
    <col min="12773" max="12773" width="9.42578125" style="66" bestFit="1" customWidth="1"/>
    <col min="12774" max="12774" width="47.140625" style="66" customWidth="1"/>
    <col min="12775" max="12775" width="10.42578125" style="66" bestFit="1" customWidth="1"/>
    <col min="12776" max="12776" width="11.7109375" style="66" customWidth="1"/>
    <col min="12777" max="12777" width="7.7109375" style="66" bestFit="1" customWidth="1"/>
    <col min="12778" max="12778" width="10.28515625" style="66" customWidth="1"/>
    <col min="12779" max="12779" width="10" style="66" customWidth="1"/>
    <col min="12780" max="12781" width="8.140625" style="66" customWidth="1"/>
    <col min="12782" max="12783" width="0" style="66" hidden="1" customWidth="1"/>
    <col min="12784" max="12784" width="10.42578125" style="66" customWidth="1"/>
    <col min="12785" max="12785" width="10.42578125" style="66" bestFit="1" customWidth="1"/>
    <col min="12786" max="12786" width="7.7109375" style="66" bestFit="1" customWidth="1"/>
    <col min="12787" max="12787" width="11.5703125" style="66" customWidth="1"/>
    <col min="12788" max="12788" width="9.140625" style="66"/>
    <col min="12789" max="12789" width="8.5703125" style="66" customWidth="1"/>
    <col min="12790" max="12790" width="8" style="66" customWidth="1"/>
    <col min="12791" max="13025" width="9.140625" style="66"/>
    <col min="13026" max="13026" width="7.28515625" style="66" bestFit="1" customWidth="1"/>
    <col min="13027" max="13027" width="6.7109375" style="66" customWidth="1"/>
    <col min="13028" max="13028" width="7.28515625" style="66" bestFit="1" customWidth="1"/>
    <col min="13029" max="13029" width="9.42578125" style="66" bestFit="1" customWidth="1"/>
    <col min="13030" max="13030" width="47.140625" style="66" customWidth="1"/>
    <col min="13031" max="13031" width="10.42578125" style="66" bestFit="1" customWidth="1"/>
    <col min="13032" max="13032" width="11.7109375" style="66" customWidth="1"/>
    <col min="13033" max="13033" width="7.7109375" style="66" bestFit="1" customWidth="1"/>
    <col min="13034" max="13034" width="10.28515625" style="66" customWidth="1"/>
    <col min="13035" max="13035" width="10" style="66" customWidth="1"/>
    <col min="13036" max="13037" width="8.140625" style="66" customWidth="1"/>
    <col min="13038" max="13039" width="0" style="66" hidden="1" customWidth="1"/>
    <col min="13040" max="13040" width="10.42578125" style="66" customWidth="1"/>
    <col min="13041" max="13041" width="10.42578125" style="66" bestFit="1" customWidth="1"/>
    <col min="13042" max="13042" width="7.7109375" style="66" bestFit="1" customWidth="1"/>
    <col min="13043" max="13043" width="11.5703125" style="66" customWidth="1"/>
    <col min="13044" max="13044" width="9.140625" style="66"/>
    <col min="13045" max="13045" width="8.5703125" style="66" customWidth="1"/>
    <col min="13046" max="13046" width="8" style="66" customWidth="1"/>
    <col min="13047" max="13281" width="9.140625" style="66"/>
    <col min="13282" max="13282" width="7.28515625" style="66" bestFit="1" customWidth="1"/>
    <col min="13283" max="13283" width="6.7109375" style="66" customWidth="1"/>
    <col min="13284" max="13284" width="7.28515625" style="66" bestFit="1" customWidth="1"/>
    <col min="13285" max="13285" width="9.42578125" style="66" bestFit="1" customWidth="1"/>
    <col min="13286" max="13286" width="47.140625" style="66" customWidth="1"/>
    <col min="13287" max="13287" width="10.42578125" style="66" bestFit="1" customWidth="1"/>
    <col min="13288" max="13288" width="11.7109375" style="66" customWidth="1"/>
    <col min="13289" max="13289" width="7.7109375" style="66" bestFit="1" customWidth="1"/>
    <col min="13290" max="13290" width="10.28515625" style="66" customWidth="1"/>
    <col min="13291" max="13291" width="10" style="66" customWidth="1"/>
    <col min="13292" max="13293" width="8.140625" style="66" customWidth="1"/>
    <col min="13294" max="13295" width="0" style="66" hidden="1" customWidth="1"/>
    <col min="13296" max="13296" width="10.42578125" style="66" customWidth="1"/>
    <col min="13297" max="13297" width="10.42578125" style="66" bestFit="1" customWidth="1"/>
    <col min="13298" max="13298" width="7.7109375" style="66" bestFit="1" customWidth="1"/>
    <col min="13299" max="13299" width="11.5703125" style="66" customWidth="1"/>
    <col min="13300" max="13300" width="9.140625" style="66"/>
    <col min="13301" max="13301" width="8.5703125" style="66" customWidth="1"/>
    <col min="13302" max="13302" width="8" style="66" customWidth="1"/>
    <col min="13303" max="13537" width="9.140625" style="66"/>
    <col min="13538" max="13538" width="7.28515625" style="66" bestFit="1" customWidth="1"/>
    <col min="13539" max="13539" width="6.7109375" style="66" customWidth="1"/>
    <col min="13540" max="13540" width="7.28515625" style="66" bestFit="1" customWidth="1"/>
    <col min="13541" max="13541" width="9.42578125" style="66" bestFit="1" customWidth="1"/>
    <col min="13542" max="13542" width="47.140625" style="66" customWidth="1"/>
    <col min="13543" max="13543" width="10.42578125" style="66" bestFit="1" customWidth="1"/>
    <col min="13544" max="13544" width="11.7109375" style="66" customWidth="1"/>
    <col min="13545" max="13545" width="7.7109375" style="66" bestFit="1" customWidth="1"/>
    <col min="13546" max="13546" width="10.28515625" style="66" customWidth="1"/>
    <col min="13547" max="13547" width="10" style="66" customWidth="1"/>
    <col min="13548" max="13549" width="8.140625" style="66" customWidth="1"/>
    <col min="13550" max="13551" width="0" style="66" hidden="1" customWidth="1"/>
    <col min="13552" max="13552" width="10.42578125" style="66" customWidth="1"/>
    <col min="13553" max="13553" width="10.42578125" style="66" bestFit="1" customWidth="1"/>
    <col min="13554" max="13554" width="7.7109375" style="66" bestFit="1" customWidth="1"/>
    <col min="13555" max="13555" width="11.5703125" style="66" customWidth="1"/>
    <col min="13556" max="13556" width="9.140625" style="66"/>
    <col min="13557" max="13557" width="8.5703125" style="66" customWidth="1"/>
    <col min="13558" max="13558" width="8" style="66" customWidth="1"/>
    <col min="13559" max="13793" width="9.140625" style="66"/>
    <col min="13794" max="13794" width="7.28515625" style="66" bestFit="1" customWidth="1"/>
    <col min="13795" max="13795" width="6.7109375" style="66" customWidth="1"/>
    <col min="13796" max="13796" width="7.28515625" style="66" bestFit="1" customWidth="1"/>
    <col min="13797" max="13797" width="9.42578125" style="66" bestFit="1" customWidth="1"/>
    <col min="13798" max="13798" width="47.140625" style="66" customWidth="1"/>
    <col min="13799" max="13799" width="10.42578125" style="66" bestFit="1" customWidth="1"/>
    <col min="13800" max="13800" width="11.7109375" style="66" customWidth="1"/>
    <col min="13801" max="13801" width="7.7109375" style="66" bestFit="1" customWidth="1"/>
    <col min="13802" max="13802" width="10.28515625" style="66" customWidth="1"/>
    <col min="13803" max="13803" width="10" style="66" customWidth="1"/>
    <col min="13804" max="13805" width="8.140625" style="66" customWidth="1"/>
    <col min="13806" max="13807" width="0" style="66" hidden="1" customWidth="1"/>
    <col min="13808" max="13808" width="10.42578125" style="66" customWidth="1"/>
    <col min="13809" max="13809" width="10.42578125" style="66" bestFit="1" customWidth="1"/>
    <col min="13810" max="13810" width="7.7109375" style="66" bestFit="1" customWidth="1"/>
    <col min="13811" max="13811" width="11.5703125" style="66" customWidth="1"/>
    <col min="13812" max="13812" width="9.140625" style="66"/>
    <col min="13813" max="13813" width="8.5703125" style="66" customWidth="1"/>
    <col min="13814" max="13814" width="8" style="66" customWidth="1"/>
    <col min="13815" max="14049" width="9.140625" style="66"/>
    <col min="14050" max="14050" width="7.28515625" style="66" bestFit="1" customWidth="1"/>
    <col min="14051" max="14051" width="6.7109375" style="66" customWidth="1"/>
    <col min="14052" max="14052" width="7.28515625" style="66" bestFit="1" customWidth="1"/>
    <col min="14053" max="14053" width="9.42578125" style="66" bestFit="1" customWidth="1"/>
    <col min="14054" max="14054" width="47.140625" style="66" customWidth="1"/>
    <col min="14055" max="14055" width="10.42578125" style="66" bestFit="1" customWidth="1"/>
    <col min="14056" max="14056" width="11.7109375" style="66" customWidth="1"/>
    <col min="14057" max="14057" width="7.7109375" style="66" bestFit="1" customWidth="1"/>
    <col min="14058" max="14058" width="10.28515625" style="66" customWidth="1"/>
    <col min="14059" max="14059" width="10" style="66" customWidth="1"/>
    <col min="14060" max="14061" width="8.140625" style="66" customWidth="1"/>
    <col min="14062" max="14063" width="0" style="66" hidden="1" customWidth="1"/>
    <col min="14064" max="14064" width="10.42578125" style="66" customWidth="1"/>
    <col min="14065" max="14065" width="10.42578125" style="66" bestFit="1" customWidth="1"/>
    <col min="14066" max="14066" width="7.7109375" style="66" bestFit="1" customWidth="1"/>
    <col min="14067" max="14067" width="11.5703125" style="66" customWidth="1"/>
    <col min="14068" max="14068" width="9.140625" style="66"/>
    <col min="14069" max="14069" width="8.5703125" style="66" customWidth="1"/>
    <col min="14070" max="14070" width="8" style="66" customWidth="1"/>
    <col min="14071" max="14305" width="9.140625" style="66"/>
    <col min="14306" max="14306" width="7.28515625" style="66" bestFit="1" customWidth="1"/>
    <col min="14307" max="14307" width="6.7109375" style="66" customWidth="1"/>
    <col min="14308" max="14308" width="7.28515625" style="66" bestFit="1" customWidth="1"/>
    <col min="14309" max="14309" width="9.42578125" style="66" bestFit="1" customWidth="1"/>
    <col min="14310" max="14310" width="47.140625" style="66" customWidth="1"/>
    <col min="14311" max="14311" width="10.42578125" style="66" bestFit="1" customWidth="1"/>
    <col min="14312" max="14312" width="11.7109375" style="66" customWidth="1"/>
    <col min="14313" max="14313" width="7.7109375" style="66" bestFit="1" customWidth="1"/>
    <col min="14314" max="14314" width="10.28515625" style="66" customWidth="1"/>
    <col min="14315" max="14315" width="10" style="66" customWidth="1"/>
    <col min="14316" max="14317" width="8.140625" style="66" customWidth="1"/>
    <col min="14318" max="14319" width="0" style="66" hidden="1" customWidth="1"/>
    <col min="14320" max="14320" width="10.42578125" style="66" customWidth="1"/>
    <col min="14321" max="14321" width="10.42578125" style="66" bestFit="1" customWidth="1"/>
    <col min="14322" max="14322" width="7.7109375" style="66" bestFit="1" customWidth="1"/>
    <col min="14323" max="14323" width="11.5703125" style="66" customWidth="1"/>
    <col min="14324" max="14324" width="9.140625" style="66"/>
    <col min="14325" max="14325" width="8.5703125" style="66" customWidth="1"/>
    <col min="14326" max="14326" width="8" style="66" customWidth="1"/>
    <col min="14327" max="14561" width="9.140625" style="66"/>
    <col min="14562" max="14562" width="7.28515625" style="66" bestFit="1" customWidth="1"/>
    <col min="14563" max="14563" width="6.7109375" style="66" customWidth="1"/>
    <col min="14564" max="14564" width="7.28515625" style="66" bestFit="1" customWidth="1"/>
    <col min="14565" max="14565" width="9.42578125" style="66" bestFit="1" customWidth="1"/>
    <col min="14566" max="14566" width="47.140625" style="66" customWidth="1"/>
    <col min="14567" max="14567" width="10.42578125" style="66" bestFit="1" customWidth="1"/>
    <col min="14568" max="14568" width="11.7109375" style="66" customWidth="1"/>
    <col min="14569" max="14569" width="7.7109375" style="66" bestFit="1" customWidth="1"/>
    <col min="14570" max="14570" width="10.28515625" style="66" customWidth="1"/>
    <col min="14571" max="14571" width="10" style="66" customWidth="1"/>
    <col min="14572" max="14573" width="8.140625" style="66" customWidth="1"/>
    <col min="14574" max="14575" width="0" style="66" hidden="1" customWidth="1"/>
    <col min="14576" max="14576" width="10.42578125" style="66" customWidth="1"/>
    <col min="14577" max="14577" width="10.42578125" style="66" bestFit="1" customWidth="1"/>
    <col min="14578" max="14578" width="7.7109375" style="66" bestFit="1" customWidth="1"/>
    <col min="14579" max="14579" width="11.5703125" style="66" customWidth="1"/>
    <col min="14580" max="14580" width="9.140625" style="66"/>
    <col min="14581" max="14581" width="8.5703125" style="66" customWidth="1"/>
    <col min="14582" max="14582" width="8" style="66" customWidth="1"/>
    <col min="14583" max="14817" width="9.140625" style="66"/>
    <col min="14818" max="14818" width="7.28515625" style="66" bestFit="1" customWidth="1"/>
    <col min="14819" max="14819" width="6.7109375" style="66" customWidth="1"/>
    <col min="14820" max="14820" width="7.28515625" style="66" bestFit="1" customWidth="1"/>
    <col min="14821" max="14821" width="9.42578125" style="66" bestFit="1" customWidth="1"/>
    <col min="14822" max="14822" width="47.140625" style="66" customWidth="1"/>
    <col min="14823" max="14823" width="10.42578125" style="66" bestFit="1" customWidth="1"/>
    <col min="14824" max="14824" width="11.7109375" style="66" customWidth="1"/>
    <col min="14825" max="14825" width="7.7109375" style="66" bestFit="1" customWidth="1"/>
    <col min="14826" max="14826" width="10.28515625" style="66" customWidth="1"/>
    <col min="14827" max="14827" width="10" style="66" customWidth="1"/>
    <col min="14828" max="14829" width="8.140625" style="66" customWidth="1"/>
    <col min="14830" max="14831" width="0" style="66" hidden="1" customWidth="1"/>
    <col min="14832" max="14832" width="10.42578125" style="66" customWidth="1"/>
    <col min="14833" max="14833" width="10.42578125" style="66" bestFit="1" customWidth="1"/>
    <col min="14834" max="14834" width="7.7109375" style="66" bestFit="1" customWidth="1"/>
    <col min="14835" max="14835" width="11.5703125" style="66" customWidth="1"/>
    <col min="14836" max="14836" width="9.140625" style="66"/>
    <col min="14837" max="14837" width="8.5703125" style="66" customWidth="1"/>
    <col min="14838" max="14838" width="8" style="66" customWidth="1"/>
    <col min="14839" max="15073" width="9.140625" style="66"/>
    <col min="15074" max="15074" width="7.28515625" style="66" bestFit="1" customWidth="1"/>
    <col min="15075" max="15075" width="6.7109375" style="66" customWidth="1"/>
    <col min="15076" max="15076" width="7.28515625" style="66" bestFit="1" customWidth="1"/>
    <col min="15077" max="15077" width="9.42578125" style="66" bestFit="1" customWidth="1"/>
    <col min="15078" max="15078" width="47.140625" style="66" customWidth="1"/>
    <col min="15079" max="15079" width="10.42578125" style="66" bestFit="1" customWidth="1"/>
    <col min="15080" max="15080" width="11.7109375" style="66" customWidth="1"/>
    <col min="15081" max="15081" width="7.7109375" style="66" bestFit="1" customWidth="1"/>
    <col min="15082" max="15082" width="10.28515625" style="66" customWidth="1"/>
    <col min="15083" max="15083" width="10" style="66" customWidth="1"/>
    <col min="15084" max="15085" width="8.140625" style="66" customWidth="1"/>
    <col min="15086" max="15087" width="0" style="66" hidden="1" customWidth="1"/>
    <col min="15088" max="15088" width="10.42578125" style="66" customWidth="1"/>
    <col min="15089" max="15089" width="10.42578125" style="66" bestFit="1" customWidth="1"/>
    <col min="15090" max="15090" width="7.7109375" style="66" bestFit="1" customWidth="1"/>
    <col min="15091" max="15091" width="11.5703125" style="66" customWidth="1"/>
    <col min="15092" max="15092" width="9.140625" style="66"/>
    <col min="15093" max="15093" width="8.5703125" style="66" customWidth="1"/>
    <col min="15094" max="15094" width="8" style="66" customWidth="1"/>
    <col min="15095" max="15329" width="9.140625" style="66"/>
    <col min="15330" max="15330" width="7.28515625" style="66" bestFit="1" customWidth="1"/>
    <col min="15331" max="15331" width="6.7109375" style="66" customWidth="1"/>
    <col min="15332" max="15332" width="7.28515625" style="66" bestFit="1" customWidth="1"/>
    <col min="15333" max="15333" width="9.42578125" style="66" bestFit="1" customWidth="1"/>
    <col min="15334" max="15334" width="47.140625" style="66" customWidth="1"/>
    <col min="15335" max="15335" width="10.42578125" style="66" bestFit="1" customWidth="1"/>
    <col min="15336" max="15336" width="11.7109375" style="66" customWidth="1"/>
    <col min="15337" max="15337" width="7.7109375" style="66" bestFit="1" customWidth="1"/>
    <col min="15338" max="15338" width="10.28515625" style="66" customWidth="1"/>
    <col min="15339" max="15339" width="10" style="66" customWidth="1"/>
    <col min="15340" max="15341" width="8.140625" style="66" customWidth="1"/>
    <col min="15342" max="15343" width="0" style="66" hidden="1" customWidth="1"/>
    <col min="15344" max="15344" width="10.42578125" style="66" customWidth="1"/>
    <col min="15345" max="15345" width="10.42578125" style="66" bestFit="1" customWidth="1"/>
    <col min="15346" max="15346" width="7.7109375" style="66" bestFit="1" customWidth="1"/>
    <col min="15347" max="15347" width="11.5703125" style="66" customWidth="1"/>
    <col min="15348" max="15348" width="9.140625" style="66"/>
    <col min="15349" max="15349" width="8.5703125" style="66" customWidth="1"/>
    <col min="15350" max="15350" width="8" style="66" customWidth="1"/>
    <col min="15351" max="15585" width="9.140625" style="66"/>
    <col min="15586" max="15586" width="7.28515625" style="66" bestFit="1" customWidth="1"/>
    <col min="15587" max="15587" width="6.7109375" style="66" customWidth="1"/>
    <col min="15588" max="15588" width="7.28515625" style="66" bestFit="1" customWidth="1"/>
    <col min="15589" max="15589" width="9.42578125" style="66" bestFit="1" customWidth="1"/>
    <col min="15590" max="15590" width="47.140625" style="66" customWidth="1"/>
    <col min="15591" max="15591" width="10.42578125" style="66" bestFit="1" customWidth="1"/>
    <col min="15592" max="15592" width="11.7109375" style="66" customWidth="1"/>
    <col min="15593" max="15593" width="7.7109375" style="66" bestFit="1" customWidth="1"/>
    <col min="15594" max="15594" width="10.28515625" style="66" customWidth="1"/>
    <col min="15595" max="15595" width="10" style="66" customWidth="1"/>
    <col min="15596" max="15597" width="8.140625" style="66" customWidth="1"/>
    <col min="15598" max="15599" width="0" style="66" hidden="1" customWidth="1"/>
    <col min="15600" max="15600" width="10.42578125" style="66" customWidth="1"/>
    <col min="15601" max="15601" width="10.42578125" style="66" bestFit="1" customWidth="1"/>
    <col min="15602" max="15602" width="7.7109375" style="66" bestFit="1" customWidth="1"/>
    <col min="15603" max="15603" width="11.5703125" style="66" customWidth="1"/>
    <col min="15604" max="15604" width="9.140625" style="66"/>
    <col min="15605" max="15605" width="8.5703125" style="66" customWidth="1"/>
    <col min="15606" max="15606" width="8" style="66" customWidth="1"/>
    <col min="15607" max="15841" width="9.140625" style="66"/>
    <col min="15842" max="15842" width="7.28515625" style="66" bestFit="1" customWidth="1"/>
    <col min="15843" max="15843" width="6.7109375" style="66" customWidth="1"/>
    <col min="15844" max="15844" width="7.28515625" style="66" bestFit="1" customWidth="1"/>
    <col min="15845" max="15845" width="9.42578125" style="66" bestFit="1" customWidth="1"/>
    <col min="15846" max="15846" width="47.140625" style="66" customWidth="1"/>
    <col min="15847" max="15847" width="10.42578125" style="66" bestFit="1" customWidth="1"/>
    <col min="15848" max="15848" width="11.7109375" style="66" customWidth="1"/>
    <col min="15849" max="15849" width="7.7109375" style="66" bestFit="1" customWidth="1"/>
    <col min="15850" max="15850" width="10.28515625" style="66" customWidth="1"/>
    <col min="15851" max="15851" width="10" style="66" customWidth="1"/>
    <col min="15852" max="15853" width="8.140625" style="66" customWidth="1"/>
    <col min="15854" max="15855" width="0" style="66" hidden="1" customWidth="1"/>
    <col min="15856" max="15856" width="10.42578125" style="66" customWidth="1"/>
    <col min="15857" max="15857" width="10.42578125" style="66" bestFit="1" customWidth="1"/>
    <col min="15858" max="15858" width="7.7109375" style="66" bestFit="1" customWidth="1"/>
    <col min="15859" max="15859" width="11.5703125" style="66" customWidth="1"/>
    <col min="15860" max="15860" width="9.140625" style="66"/>
    <col min="15861" max="15861" width="8.5703125" style="66" customWidth="1"/>
    <col min="15862" max="15862" width="8" style="66" customWidth="1"/>
    <col min="15863" max="16097" width="9.140625" style="66"/>
    <col min="16098" max="16098" width="7.28515625" style="66" bestFit="1" customWidth="1"/>
    <col min="16099" max="16099" width="6.7109375" style="66" customWidth="1"/>
    <col min="16100" max="16100" width="7.28515625" style="66" bestFit="1" customWidth="1"/>
    <col min="16101" max="16101" width="9.42578125" style="66" bestFit="1" customWidth="1"/>
    <col min="16102" max="16102" width="47.140625" style="66" customWidth="1"/>
    <col min="16103" max="16103" width="10.42578125" style="66" bestFit="1" customWidth="1"/>
    <col min="16104" max="16104" width="11.7109375" style="66" customWidth="1"/>
    <col min="16105" max="16105" width="7.7109375" style="66" bestFit="1" customWidth="1"/>
    <col min="16106" max="16106" width="10.28515625" style="66" customWidth="1"/>
    <col min="16107" max="16107" width="10" style="66" customWidth="1"/>
    <col min="16108" max="16109" width="8.140625" style="66" customWidth="1"/>
    <col min="16110" max="16111" width="0" style="66" hidden="1" customWidth="1"/>
    <col min="16112" max="16112" width="10.42578125" style="66" customWidth="1"/>
    <col min="16113" max="16113" width="10.42578125" style="66" bestFit="1" customWidth="1"/>
    <col min="16114" max="16114" width="7.7109375" style="66" bestFit="1" customWidth="1"/>
    <col min="16115" max="16115" width="11.5703125" style="66" customWidth="1"/>
    <col min="16116" max="16116" width="9.140625" style="66"/>
    <col min="16117" max="16117" width="8.5703125" style="66" customWidth="1"/>
    <col min="16118" max="16118" width="8" style="66" customWidth="1"/>
    <col min="16119" max="16384" width="9.140625" style="66"/>
  </cols>
  <sheetData>
    <row r="1" spans="1:43" x14ac:dyDescent="0.2">
      <c r="R1" s="66">
        <f>'Prihodi-POMOĆNA'!L21-'Rashodi PLAN23 -PLAN24'!R7</f>
        <v>0</v>
      </c>
    </row>
    <row r="2" spans="1:43" ht="18.75" customHeight="1" x14ac:dyDescent="0.25">
      <c r="A2" s="315" t="s">
        <v>175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</row>
    <row r="3" spans="1:43" ht="12" customHeight="1" x14ac:dyDescent="0.2">
      <c r="C3" s="67"/>
      <c r="D3" s="67"/>
      <c r="E3" s="67"/>
      <c r="O3" s="173">
        <v>7.5345000000000004</v>
      </c>
      <c r="P3" s="141"/>
    </row>
    <row r="4" spans="1:43" ht="18.75" customHeight="1" x14ac:dyDescent="0.25">
      <c r="A4" s="316" t="s">
        <v>15</v>
      </c>
      <c r="B4" s="316" t="s">
        <v>62</v>
      </c>
      <c r="C4" s="316" t="s">
        <v>63</v>
      </c>
      <c r="D4" s="316" t="s">
        <v>64</v>
      </c>
      <c r="E4" s="318" t="s">
        <v>65</v>
      </c>
      <c r="F4" s="143"/>
      <c r="G4" s="143"/>
      <c r="H4" s="310" t="s">
        <v>211</v>
      </c>
      <c r="I4" s="311"/>
      <c r="J4" s="311"/>
      <c r="K4" s="311"/>
      <c r="L4" s="311"/>
      <c r="M4" s="311"/>
      <c r="N4" s="311"/>
      <c r="O4" s="312" t="s">
        <v>152</v>
      </c>
      <c r="P4" s="313"/>
      <c r="Q4" s="313"/>
      <c r="R4" s="313"/>
      <c r="S4" s="313"/>
      <c r="T4" s="313"/>
      <c r="U4" s="314"/>
    </row>
    <row r="5" spans="1:43" s="72" customFormat="1" ht="74.25" customHeight="1" x14ac:dyDescent="0.25">
      <c r="A5" s="317"/>
      <c r="B5" s="317"/>
      <c r="C5" s="317"/>
      <c r="D5" s="317"/>
      <c r="E5" s="319"/>
      <c r="F5" s="70" t="s">
        <v>69</v>
      </c>
      <c r="G5" s="70" t="s">
        <v>70</v>
      </c>
      <c r="H5" s="71" t="s">
        <v>183</v>
      </c>
      <c r="I5" s="68" t="s">
        <v>18</v>
      </c>
      <c r="J5" s="142" t="s">
        <v>66</v>
      </c>
      <c r="K5" s="68" t="s">
        <v>67</v>
      </c>
      <c r="L5" s="68" t="s">
        <v>49</v>
      </c>
      <c r="M5" s="69" t="s">
        <v>162</v>
      </c>
      <c r="N5" s="69" t="s">
        <v>164</v>
      </c>
      <c r="O5" s="71" t="s">
        <v>182</v>
      </c>
      <c r="P5" s="68" t="s">
        <v>18</v>
      </c>
      <c r="Q5" s="142" t="s">
        <v>66</v>
      </c>
      <c r="R5" s="68" t="s">
        <v>67</v>
      </c>
      <c r="S5" s="68" t="s">
        <v>49</v>
      </c>
      <c r="T5" s="69" t="s">
        <v>162</v>
      </c>
      <c r="U5" s="69" t="s">
        <v>164</v>
      </c>
      <c r="V5" s="224" t="s">
        <v>208</v>
      </c>
      <c r="W5" s="225" t="s">
        <v>209</v>
      </c>
      <c r="X5" s="225"/>
      <c r="Y5" s="224" t="s">
        <v>208</v>
      </c>
      <c r="Z5" s="225" t="s">
        <v>209</v>
      </c>
      <c r="AA5" s="225"/>
      <c r="AB5" s="224" t="s">
        <v>208</v>
      </c>
      <c r="AC5" s="225" t="s">
        <v>209</v>
      </c>
      <c r="AE5" s="224" t="s">
        <v>208</v>
      </c>
      <c r="AF5" s="225" t="s">
        <v>209</v>
      </c>
    </row>
    <row r="6" spans="1:43" s="72" customFormat="1" ht="15" x14ac:dyDescent="0.25">
      <c r="A6" s="187"/>
      <c r="B6" s="187"/>
      <c r="C6" s="187"/>
      <c r="D6" s="187"/>
      <c r="E6" s="219"/>
      <c r="F6" s="74"/>
      <c r="G6" s="74"/>
      <c r="H6" s="71"/>
      <c r="I6" s="68"/>
      <c r="J6" s="142"/>
      <c r="K6" s="68"/>
      <c r="L6" s="68"/>
      <c r="M6" s="69"/>
      <c r="N6" s="69"/>
      <c r="O6" s="71"/>
      <c r="P6" s="142">
        <v>11</v>
      </c>
      <c r="Q6" s="142">
        <v>31</v>
      </c>
      <c r="R6" s="142">
        <v>42</v>
      </c>
      <c r="S6" s="142">
        <v>51</v>
      </c>
      <c r="T6" s="142">
        <v>52</v>
      </c>
      <c r="U6" s="142">
        <v>61</v>
      </c>
      <c r="V6" s="223" t="s">
        <v>210</v>
      </c>
      <c r="W6" s="223" t="s">
        <v>210</v>
      </c>
      <c r="Y6" s="226">
        <v>11</v>
      </c>
      <c r="Z6" s="227"/>
      <c r="AB6" s="72">
        <v>42</v>
      </c>
      <c r="AE6" s="142">
        <v>51</v>
      </c>
    </row>
    <row r="7" spans="1:43" s="72" customFormat="1" ht="27.75" customHeight="1" x14ac:dyDescent="0.25">
      <c r="A7" s="309" t="s">
        <v>71</v>
      </c>
      <c r="B7" s="309"/>
      <c r="C7" s="309"/>
      <c r="D7" s="309"/>
      <c r="E7" s="309"/>
      <c r="F7" s="74"/>
      <c r="G7" s="74"/>
      <c r="H7" s="75">
        <f t="shared" ref="H7:H68" si="0">SUM(I7:N7)</f>
        <v>159747</v>
      </c>
      <c r="I7" s="73">
        <f t="shared" ref="I7:N7" si="1">I9+I22+I88+I94</f>
        <v>145995</v>
      </c>
      <c r="J7" s="73">
        <f t="shared" si="1"/>
        <v>0</v>
      </c>
      <c r="K7" s="73">
        <f t="shared" si="1"/>
        <v>6452</v>
      </c>
      <c r="L7" s="73">
        <f t="shared" si="1"/>
        <v>7300</v>
      </c>
      <c r="M7" s="73">
        <f t="shared" si="1"/>
        <v>0</v>
      </c>
      <c r="N7" s="73">
        <f t="shared" si="1"/>
        <v>0</v>
      </c>
      <c r="O7" s="75">
        <f t="shared" ref="O7:O68" si="2">SUM(P7:U7)</f>
        <v>169178</v>
      </c>
      <c r="P7" s="73">
        <f t="shared" ref="P7:U7" si="3">P9+P22+P88+P94</f>
        <v>145995</v>
      </c>
      <c r="Q7" s="73">
        <f t="shared" si="3"/>
        <v>0</v>
      </c>
      <c r="R7" s="73">
        <f t="shared" si="3"/>
        <v>4983</v>
      </c>
      <c r="S7" s="73">
        <f t="shared" si="3"/>
        <v>16200</v>
      </c>
      <c r="T7" s="73">
        <f t="shared" si="3"/>
        <v>2000</v>
      </c>
      <c r="U7" s="73">
        <f t="shared" si="3"/>
        <v>0</v>
      </c>
      <c r="V7" s="220">
        <f>O7/H7</f>
        <v>1.0590371024181988</v>
      </c>
      <c r="W7" s="72">
        <f>O7-H7</f>
        <v>9431</v>
      </c>
      <c r="Y7" s="228">
        <f>P7/I7</f>
        <v>1</v>
      </c>
      <c r="Z7" s="227">
        <f>P7-I7</f>
        <v>0</v>
      </c>
      <c r="AA7" s="220"/>
      <c r="AB7" s="220">
        <f>R7/K7</f>
        <v>0.77231866088034717</v>
      </c>
      <c r="AC7" s="72">
        <f>R7-K7</f>
        <v>-1469</v>
      </c>
      <c r="AE7" s="220">
        <f>S7/L7</f>
        <v>2.2191780821917808</v>
      </c>
      <c r="AF7" s="72">
        <f>S7-L7</f>
        <v>8900</v>
      </c>
    </row>
    <row r="8" spans="1:43" s="72" customFormat="1" ht="18.75" x14ac:dyDescent="0.25">
      <c r="A8" s="212">
        <v>3</v>
      </c>
      <c r="B8" s="212"/>
      <c r="C8" s="212"/>
      <c r="D8" s="212"/>
      <c r="E8" s="212"/>
      <c r="F8" s="213"/>
      <c r="G8" s="213"/>
      <c r="H8" s="214">
        <f t="shared" ref="H8:U8" si="4">H9+H22+H88</f>
        <v>144219</v>
      </c>
      <c r="I8" s="215">
        <f t="shared" si="4"/>
        <v>136705</v>
      </c>
      <c r="J8" s="215">
        <f t="shared" si="4"/>
        <v>0</v>
      </c>
      <c r="K8" s="215">
        <f t="shared" si="4"/>
        <v>5722</v>
      </c>
      <c r="L8" s="215">
        <f t="shared" si="4"/>
        <v>1792</v>
      </c>
      <c r="M8" s="215">
        <f t="shared" si="4"/>
        <v>0</v>
      </c>
      <c r="N8" s="218">
        <f t="shared" si="4"/>
        <v>0</v>
      </c>
      <c r="O8" s="214">
        <f t="shared" si="4"/>
        <v>146248</v>
      </c>
      <c r="P8" s="215">
        <f t="shared" si="4"/>
        <v>137495</v>
      </c>
      <c r="Q8" s="215">
        <f t="shared" si="4"/>
        <v>0</v>
      </c>
      <c r="R8" s="215">
        <f t="shared" si="4"/>
        <v>4453</v>
      </c>
      <c r="S8" s="215">
        <f t="shared" si="4"/>
        <v>2300</v>
      </c>
      <c r="T8" s="215">
        <f t="shared" si="4"/>
        <v>2000</v>
      </c>
      <c r="U8" s="215">
        <f t="shared" si="4"/>
        <v>0</v>
      </c>
      <c r="V8" s="220">
        <f t="shared" ref="V8:V73" si="5">O8/H8</f>
        <v>1.0140688813540519</v>
      </c>
      <c r="W8" s="72">
        <f t="shared" ref="W8:W73" si="6">O8-H8</f>
        <v>2029</v>
      </c>
      <c r="Y8" s="220">
        <f t="shared" ref="Y8:Y70" si="7">P8/I8</f>
        <v>1.0057788669031857</v>
      </c>
      <c r="Z8" s="72">
        <f t="shared" ref="Z8:Z73" si="8">P8-I8</f>
        <v>790</v>
      </c>
      <c r="AA8" s="220"/>
      <c r="AB8" s="220">
        <f t="shared" ref="AB8:AB73" si="9">R8/K8</f>
        <v>0.77822439706396362</v>
      </c>
      <c r="AC8" s="72">
        <f t="shared" ref="AC8:AC73" si="10">R8-K8</f>
        <v>-1269</v>
      </c>
      <c r="AE8" s="220">
        <f t="shared" ref="AE8:AE47" si="11">S8/L8</f>
        <v>1.2834821428571428</v>
      </c>
      <c r="AF8" s="72">
        <f>S8-L8</f>
        <v>508</v>
      </c>
    </row>
    <row r="9" spans="1:43" ht="15.95" customHeight="1" x14ac:dyDescent="0.3">
      <c r="A9" s="76">
        <v>31</v>
      </c>
      <c r="B9" s="76"/>
      <c r="C9" s="76"/>
      <c r="D9" s="76"/>
      <c r="E9" s="77" t="s">
        <v>22</v>
      </c>
      <c r="F9" s="79">
        <f>SUM(F11:F22)</f>
        <v>0</v>
      </c>
      <c r="G9" s="79">
        <f>SUM(G11:G22)</f>
        <v>0</v>
      </c>
      <c r="H9" s="80">
        <f t="shared" si="0"/>
        <v>86562</v>
      </c>
      <c r="I9" s="78">
        <f t="shared" ref="I9:N9" si="12">I10+I13+I19</f>
        <v>86562</v>
      </c>
      <c r="J9" s="78">
        <f t="shared" si="12"/>
        <v>0</v>
      </c>
      <c r="K9" s="78">
        <f t="shared" si="12"/>
        <v>0</v>
      </c>
      <c r="L9" s="78">
        <f t="shared" si="12"/>
        <v>0</v>
      </c>
      <c r="M9" s="78">
        <f t="shared" si="12"/>
        <v>0</v>
      </c>
      <c r="N9" s="78">
        <f t="shared" si="12"/>
        <v>0</v>
      </c>
      <c r="O9" s="80">
        <f t="shared" si="2"/>
        <v>88228</v>
      </c>
      <c r="P9" s="78">
        <f t="shared" ref="P9:U9" si="13">P10+P13+P19</f>
        <v>88228</v>
      </c>
      <c r="Q9" s="78">
        <f t="shared" si="13"/>
        <v>0</v>
      </c>
      <c r="R9" s="78">
        <f t="shared" si="13"/>
        <v>0</v>
      </c>
      <c r="S9" s="78">
        <f t="shared" si="13"/>
        <v>0</v>
      </c>
      <c r="T9" s="78">
        <f t="shared" si="13"/>
        <v>0</v>
      </c>
      <c r="U9" s="78">
        <f t="shared" si="13"/>
        <v>0</v>
      </c>
      <c r="V9" s="220">
        <f t="shared" si="5"/>
        <v>1.0192463205563642</v>
      </c>
      <c r="W9" s="72">
        <f t="shared" si="6"/>
        <v>1666</v>
      </c>
      <c r="X9" s="81"/>
      <c r="Y9" s="220">
        <f t="shared" si="7"/>
        <v>1.0192463205563642</v>
      </c>
      <c r="Z9" s="72">
        <f t="shared" si="8"/>
        <v>1666</v>
      </c>
      <c r="AA9" s="220"/>
      <c r="AB9" s="220"/>
      <c r="AC9" s="72">
        <f t="shared" si="10"/>
        <v>0</v>
      </c>
      <c r="AD9" s="81"/>
      <c r="AE9" s="220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</row>
    <row r="10" spans="1:43" s="85" customFormat="1" ht="15.95" customHeight="1" x14ac:dyDescent="0.3">
      <c r="A10" s="82"/>
      <c r="B10" s="82">
        <v>311</v>
      </c>
      <c r="C10" s="82"/>
      <c r="D10" s="82"/>
      <c r="E10" s="83" t="s">
        <v>72</v>
      </c>
      <c r="H10" s="86">
        <f t="shared" si="0"/>
        <v>72138</v>
      </c>
      <c r="I10" s="84">
        <f>I11</f>
        <v>72138</v>
      </c>
      <c r="J10" s="84">
        <f t="shared" ref="J10:N11" si="14">J11</f>
        <v>0</v>
      </c>
      <c r="K10" s="84">
        <f t="shared" si="14"/>
        <v>0</v>
      </c>
      <c r="L10" s="84">
        <f t="shared" si="14"/>
        <v>0</v>
      </c>
      <c r="M10" s="84">
        <f t="shared" si="14"/>
        <v>0</v>
      </c>
      <c r="N10" s="84">
        <f t="shared" si="14"/>
        <v>0</v>
      </c>
      <c r="O10" s="86">
        <f t="shared" si="2"/>
        <v>76410</v>
      </c>
      <c r="P10" s="84">
        <f>P11</f>
        <v>76410</v>
      </c>
      <c r="Q10" s="84">
        <f t="shared" ref="Q10:U11" si="15">Q11</f>
        <v>0</v>
      </c>
      <c r="R10" s="84">
        <f t="shared" si="15"/>
        <v>0</v>
      </c>
      <c r="S10" s="84">
        <f t="shared" si="15"/>
        <v>0</v>
      </c>
      <c r="T10" s="84">
        <f t="shared" si="15"/>
        <v>0</v>
      </c>
      <c r="U10" s="84">
        <f t="shared" si="15"/>
        <v>0</v>
      </c>
      <c r="V10" s="220">
        <f t="shared" si="5"/>
        <v>1.0592198286617316</v>
      </c>
      <c r="W10" s="72">
        <f t="shared" si="6"/>
        <v>4272</v>
      </c>
      <c r="X10" s="87"/>
      <c r="Y10" s="220">
        <f t="shared" si="7"/>
        <v>1.0592198286617316</v>
      </c>
      <c r="Z10" s="72">
        <f t="shared" si="8"/>
        <v>4272</v>
      </c>
      <c r="AA10" s="220"/>
      <c r="AB10" s="220"/>
      <c r="AC10" s="72">
        <f t="shared" si="10"/>
        <v>0</v>
      </c>
      <c r="AD10" s="87"/>
      <c r="AE10" s="220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</row>
    <row r="11" spans="1:43" s="91" customFormat="1" ht="15.95" customHeight="1" x14ac:dyDescent="0.3">
      <c r="A11" s="88"/>
      <c r="B11" s="88"/>
      <c r="C11" s="88">
        <v>3111</v>
      </c>
      <c r="D11" s="88"/>
      <c r="E11" s="89" t="s">
        <v>73</v>
      </c>
      <c r="F11" s="91">
        <v>0</v>
      </c>
      <c r="G11" s="91">
        <v>0</v>
      </c>
      <c r="H11" s="92">
        <f t="shared" si="0"/>
        <v>72138</v>
      </c>
      <c r="I11" s="90">
        <f>I12</f>
        <v>72138</v>
      </c>
      <c r="J11" s="90">
        <f t="shared" si="14"/>
        <v>0</v>
      </c>
      <c r="K11" s="90">
        <f t="shared" si="14"/>
        <v>0</v>
      </c>
      <c r="L11" s="90">
        <f t="shared" si="14"/>
        <v>0</v>
      </c>
      <c r="M11" s="90">
        <f t="shared" si="14"/>
        <v>0</v>
      </c>
      <c r="N11" s="90">
        <f t="shared" si="14"/>
        <v>0</v>
      </c>
      <c r="O11" s="92">
        <f t="shared" si="2"/>
        <v>76410</v>
      </c>
      <c r="P11" s="90">
        <f>P12</f>
        <v>76410</v>
      </c>
      <c r="Q11" s="90">
        <f t="shared" si="15"/>
        <v>0</v>
      </c>
      <c r="R11" s="90">
        <f t="shared" si="15"/>
        <v>0</v>
      </c>
      <c r="S11" s="90">
        <f t="shared" si="15"/>
        <v>0</v>
      </c>
      <c r="T11" s="90">
        <f t="shared" si="15"/>
        <v>0</v>
      </c>
      <c r="U11" s="90">
        <f t="shared" si="15"/>
        <v>0</v>
      </c>
      <c r="V11" s="220">
        <f t="shared" si="5"/>
        <v>1.0592198286617316</v>
      </c>
      <c r="W11" s="72">
        <f t="shared" si="6"/>
        <v>4272</v>
      </c>
      <c r="X11" s="87"/>
      <c r="Y11" s="220">
        <f t="shared" si="7"/>
        <v>1.0592198286617316</v>
      </c>
      <c r="Z11" s="72">
        <f t="shared" si="8"/>
        <v>4272</v>
      </c>
      <c r="AA11" s="220"/>
      <c r="AB11" s="220"/>
      <c r="AC11" s="72">
        <f t="shared" si="10"/>
        <v>0</v>
      </c>
      <c r="AD11" s="87"/>
      <c r="AE11" s="220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</row>
    <row r="12" spans="1:43" s="81" customFormat="1" ht="15.95" customHeight="1" x14ac:dyDescent="0.3">
      <c r="A12" s="93"/>
      <c r="B12" s="93"/>
      <c r="C12" s="94"/>
      <c r="D12" s="93">
        <v>31111</v>
      </c>
      <c r="E12" s="95" t="s">
        <v>74</v>
      </c>
      <c r="H12" s="97">
        <f t="shared" si="0"/>
        <v>72138</v>
      </c>
      <c r="I12" s="96">
        <v>72138</v>
      </c>
      <c r="J12" s="96">
        <f t="shared" ref="J12:N12" si="16">Q12*7.5345</f>
        <v>0</v>
      </c>
      <c r="K12" s="96">
        <f t="shared" si="16"/>
        <v>0</v>
      </c>
      <c r="L12" s="96">
        <f t="shared" si="16"/>
        <v>0</v>
      </c>
      <c r="M12" s="96">
        <f t="shared" si="16"/>
        <v>0</v>
      </c>
      <c r="N12" s="96">
        <f t="shared" si="16"/>
        <v>0</v>
      </c>
      <c r="O12" s="97">
        <f t="shared" si="2"/>
        <v>76410</v>
      </c>
      <c r="P12" s="96">
        <f>'Rashodi-POMOĆNA'!P12</f>
        <v>76410</v>
      </c>
      <c r="Q12" s="96"/>
      <c r="R12" s="96">
        <f>'Rashodi-POMOĆNA'!R12</f>
        <v>0</v>
      </c>
      <c r="S12" s="96">
        <f>'Rashodi-POMOĆNA'!S12</f>
        <v>0</v>
      </c>
      <c r="T12" s="96">
        <f>'Rashodi-POMOĆNA'!T12</f>
        <v>0</v>
      </c>
      <c r="U12" s="96">
        <f>'Rashodi-POMOĆNA'!U12</f>
        <v>0</v>
      </c>
      <c r="V12" s="220">
        <f t="shared" si="5"/>
        <v>1.0592198286617316</v>
      </c>
      <c r="W12" s="72">
        <f t="shared" si="6"/>
        <v>4272</v>
      </c>
      <c r="Y12" s="220">
        <f t="shared" si="7"/>
        <v>1.0592198286617316</v>
      </c>
      <c r="Z12" s="72">
        <f t="shared" si="8"/>
        <v>4272</v>
      </c>
      <c r="AA12" s="220"/>
      <c r="AB12" s="220"/>
      <c r="AC12" s="72">
        <f t="shared" si="10"/>
        <v>0</v>
      </c>
      <c r="AE12" s="220"/>
    </row>
    <row r="13" spans="1:43" s="85" customFormat="1" ht="15.95" customHeight="1" x14ac:dyDescent="0.3">
      <c r="A13" s="82"/>
      <c r="B13" s="82">
        <v>312</v>
      </c>
      <c r="C13" s="82"/>
      <c r="D13" s="82"/>
      <c r="E13" s="83" t="s">
        <v>75</v>
      </c>
      <c r="H13" s="86">
        <f t="shared" si="0"/>
        <v>2522</v>
      </c>
      <c r="I13" s="84">
        <f t="shared" ref="I13:N13" si="17">I14</f>
        <v>2522</v>
      </c>
      <c r="J13" s="84">
        <f t="shared" si="17"/>
        <v>0</v>
      </c>
      <c r="K13" s="84">
        <f t="shared" si="17"/>
        <v>0</v>
      </c>
      <c r="L13" s="84">
        <f t="shared" si="17"/>
        <v>0</v>
      </c>
      <c r="M13" s="84">
        <f t="shared" si="17"/>
        <v>0</v>
      </c>
      <c r="N13" s="84">
        <f t="shared" si="17"/>
        <v>0</v>
      </c>
      <c r="O13" s="86">
        <f t="shared" si="2"/>
        <v>2522</v>
      </c>
      <c r="P13" s="84">
        <f t="shared" ref="P13:U13" si="18">P14</f>
        <v>2522</v>
      </c>
      <c r="Q13" s="84">
        <f t="shared" si="18"/>
        <v>0</v>
      </c>
      <c r="R13" s="84">
        <f t="shared" si="18"/>
        <v>0</v>
      </c>
      <c r="S13" s="84">
        <f t="shared" si="18"/>
        <v>0</v>
      </c>
      <c r="T13" s="84">
        <f t="shared" si="18"/>
        <v>0</v>
      </c>
      <c r="U13" s="84">
        <f t="shared" si="18"/>
        <v>0</v>
      </c>
      <c r="V13" s="220">
        <f t="shared" si="5"/>
        <v>1</v>
      </c>
      <c r="W13" s="72">
        <f t="shared" si="6"/>
        <v>0</v>
      </c>
      <c r="X13" s="87"/>
      <c r="Y13" s="220">
        <f t="shared" si="7"/>
        <v>1</v>
      </c>
      <c r="Z13" s="72">
        <f t="shared" si="8"/>
        <v>0</v>
      </c>
      <c r="AA13" s="220"/>
      <c r="AB13" s="220"/>
      <c r="AC13" s="72">
        <f t="shared" si="10"/>
        <v>0</v>
      </c>
      <c r="AD13" s="87"/>
      <c r="AE13" s="220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</row>
    <row r="14" spans="1:43" s="91" customFormat="1" ht="15.95" customHeight="1" x14ac:dyDescent="0.3">
      <c r="A14" s="88"/>
      <c r="B14" s="88"/>
      <c r="C14" s="88">
        <v>3121</v>
      </c>
      <c r="D14" s="88"/>
      <c r="E14" s="89" t="s">
        <v>75</v>
      </c>
      <c r="F14" s="91">
        <v>0</v>
      </c>
      <c r="G14" s="91">
        <v>0</v>
      </c>
      <c r="H14" s="92">
        <f t="shared" si="0"/>
        <v>2522</v>
      </c>
      <c r="I14" s="90">
        <f>SUM(I15:I18)</f>
        <v>2522</v>
      </c>
      <c r="J14" s="90">
        <f>SUM(J16:J18)</f>
        <v>0</v>
      </c>
      <c r="K14" s="90">
        <f>SUM(K16:K18)</f>
        <v>0</v>
      </c>
      <c r="L14" s="90">
        <f>SUM(L16:L18)</f>
        <v>0</v>
      </c>
      <c r="M14" s="90">
        <f>SUM(M16:M18)</f>
        <v>0</v>
      </c>
      <c r="N14" s="90">
        <f>SUM(N16:N18)</f>
        <v>0</v>
      </c>
      <c r="O14" s="92">
        <f t="shared" si="2"/>
        <v>2522</v>
      </c>
      <c r="P14" s="90">
        <f>SUM(P15:P18)</f>
        <v>2522</v>
      </c>
      <c r="Q14" s="90">
        <f>SUM(Q16:Q18)</f>
        <v>0</v>
      </c>
      <c r="R14" s="90">
        <f>SUM(R16:R18)</f>
        <v>0</v>
      </c>
      <c r="S14" s="90">
        <f>SUM(S16:S18)</f>
        <v>0</v>
      </c>
      <c r="T14" s="90">
        <f>SUM(T16:T18)</f>
        <v>0</v>
      </c>
      <c r="U14" s="90">
        <f>SUM(U16:U18)</f>
        <v>0</v>
      </c>
      <c r="V14" s="220">
        <f t="shared" si="5"/>
        <v>1</v>
      </c>
      <c r="W14" s="72">
        <f t="shared" si="6"/>
        <v>0</v>
      </c>
      <c r="X14" s="87"/>
      <c r="Y14" s="220">
        <f t="shared" si="7"/>
        <v>1</v>
      </c>
      <c r="Z14" s="72">
        <f t="shared" si="8"/>
        <v>0</v>
      </c>
      <c r="AA14" s="220"/>
      <c r="AB14" s="220"/>
      <c r="AC14" s="72">
        <f t="shared" si="10"/>
        <v>0</v>
      </c>
      <c r="AD14" s="87"/>
      <c r="AE14" s="220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</row>
    <row r="15" spans="1:43" s="81" customFormat="1" ht="15.95" customHeight="1" x14ac:dyDescent="0.3">
      <c r="A15" s="93"/>
      <c r="B15" s="93"/>
      <c r="C15" s="94"/>
      <c r="D15" s="93">
        <v>31212</v>
      </c>
      <c r="E15" s="95" t="s">
        <v>76</v>
      </c>
      <c r="H15" s="97">
        <f t="shared" si="0"/>
        <v>796</v>
      </c>
      <c r="I15" s="96">
        <v>796</v>
      </c>
      <c r="J15" s="96"/>
      <c r="K15" s="96"/>
      <c r="L15" s="96"/>
      <c r="M15" s="96"/>
      <c r="N15" s="96"/>
      <c r="O15" s="97">
        <f t="shared" si="2"/>
        <v>796</v>
      </c>
      <c r="P15" s="96">
        <f>'Rashodi-POMOĆNA'!P15</f>
        <v>796</v>
      </c>
      <c r="Q15" s="96"/>
      <c r="R15" s="96">
        <f>'Rashodi-POMOĆNA'!R15</f>
        <v>0</v>
      </c>
      <c r="S15" s="96">
        <f>'Rashodi-POMOĆNA'!S15</f>
        <v>0</v>
      </c>
      <c r="T15" s="96">
        <f>'Rashodi-POMOĆNA'!T15</f>
        <v>0</v>
      </c>
      <c r="U15" s="96">
        <f>'Rashodi-POMOĆNA'!U15</f>
        <v>0</v>
      </c>
      <c r="V15" s="220">
        <f t="shared" si="5"/>
        <v>1</v>
      </c>
      <c r="W15" s="72">
        <f t="shared" si="6"/>
        <v>0</v>
      </c>
      <c r="Y15" s="220">
        <f t="shared" si="7"/>
        <v>1</v>
      </c>
      <c r="Z15" s="72">
        <f t="shared" si="8"/>
        <v>0</v>
      </c>
      <c r="AA15" s="220"/>
      <c r="AB15" s="220"/>
      <c r="AC15" s="72">
        <f t="shared" si="10"/>
        <v>0</v>
      </c>
      <c r="AE15" s="220"/>
    </row>
    <row r="16" spans="1:43" s="81" customFormat="1" ht="15.95" customHeight="1" x14ac:dyDescent="0.3">
      <c r="A16" s="93"/>
      <c r="B16" s="93"/>
      <c r="C16" s="94"/>
      <c r="D16" s="93">
        <v>31215</v>
      </c>
      <c r="E16" s="95" t="s">
        <v>77</v>
      </c>
      <c r="H16" s="97">
        <f t="shared" si="0"/>
        <v>531</v>
      </c>
      <c r="I16" s="96">
        <v>531</v>
      </c>
      <c r="J16" s="96"/>
      <c r="K16" s="96"/>
      <c r="L16" s="96"/>
      <c r="M16" s="96"/>
      <c r="N16" s="96"/>
      <c r="O16" s="97">
        <f t="shared" si="2"/>
        <v>531</v>
      </c>
      <c r="P16" s="96">
        <f>'Rashodi-POMOĆNA'!P16</f>
        <v>531</v>
      </c>
      <c r="Q16" s="96"/>
      <c r="R16" s="96">
        <f>'Rashodi-POMOĆNA'!R16</f>
        <v>0</v>
      </c>
      <c r="S16" s="96">
        <f>'Rashodi-POMOĆNA'!S16</f>
        <v>0</v>
      </c>
      <c r="T16" s="96">
        <f>'Rashodi-POMOĆNA'!T16</f>
        <v>0</v>
      </c>
      <c r="U16" s="96">
        <f>'Rashodi-POMOĆNA'!U16</f>
        <v>0</v>
      </c>
      <c r="V16" s="220">
        <f t="shared" si="5"/>
        <v>1</v>
      </c>
      <c r="W16" s="72">
        <f t="shared" si="6"/>
        <v>0</v>
      </c>
      <c r="Y16" s="220">
        <f t="shared" si="7"/>
        <v>1</v>
      </c>
      <c r="Z16" s="72">
        <f t="shared" si="8"/>
        <v>0</v>
      </c>
      <c r="AA16" s="220"/>
      <c r="AB16" s="220"/>
      <c r="AC16" s="72">
        <f t="shared" si="10"/>
        <v>0</v>
      </c>
      <c r="AE16" s="220"/>
    </row>
    <row r="17" spans="1:43" s="81" customFormat="1" ht="15.95" customHeight="1" x14ac:dyDescent="0.3">
      <c r="A17" s="93"/>
      <c r="B17" s="93"/>
      <c r="C17" s="94"/>
      <c r="D17" s="93">
        <v>31216</v>
      </c>
      <c r="E17" s="95" t="s">
        <v>78</v>
      </c>
      <c r="H17" s="97">
        <f t="shared" si="0"/>
        <v>1195</v>
      </c>
      <c r="I17" s="96">
        <v>1195</v>
      </c>
      <c r="J17" s="96"/>
      <c r="K17" s="96"/>
      <c r="L17" s="96"/>
      <c r="M17" s="96"/>
      <c r="N17" s="96"/>
      <c r="O17" s="97">
        <f t="shared" si="2"/>
        <v>1195</v>
      </c>
      <c r="P17" s="96">
        <f>'Rashodi-POMOĆNA'!P17</f>
        <v>1195</v>
      </c>
      <c r="Q17" s="96"/>
      <c r="R17" s="96">
        <f>'Rashodi-POMOĆNA'!R17</f>
        <v>0</v>
      </c>
      <c r="S17" s="96">
        <f>'Rashodi-POMOĆNA'!S17</f>
        <v>0</v>
      </c>
      <c r="T17" s="96">
        <f>'Rashodi-POMOĆNA'!T17</f>
        <v>0</v>
      </c>
      <c r="U17" s="96">
        <f>'Rashodi-POMOĆNA'!U17</f>
        <v>0</v>
      </c>
      <c r="V17" s="220">
        <f t="shared" si="5"/>
        <v>1</v>
      </c>
      <c r="W17" s="72">
        <f t="shared" si="6"/>
        <v>0</v>
      </c>
      <c r="Y17" s="220">
        <f t="shared" si="7"/>
        <v>1</v>
      </c>
      <c r="Z17" s="72">
        <f t="shared" si="8"/>
        <v>0</v>
      </c>
      <c r="AA17" s="220"/>
      <c r="AB17" s="220"/>
      <c r="AC17" s="72">
        <f t="shared" si="10"/>
        <v>0</v>
      </c>
      <c r="AE17" s="220"/>
    </row>
    <row r="18" spans="1:43" s="81" customFormat="1" ht="15.95" customHeight="1" x14ac:dyDescent="0.3">
      <c r="A18" s="93"/>
      <c r="B18" s="93"/>
      <c r="C18" s="94"/>
      <c r="D18" s="93">
        <v>31219</v>
      </c>
      <c r="E18" s="95" t="s">
        <v>79</v>
      </c>
      <c r="H18" s="97">
        <f t="shared" si="0"/>
        <v>0</v>
      </c>
      <c r="I18" s="96">
        <v>0</v>
      </c>
      <c r="J18" s="96"/>
      <c r="K18" s="96"/>
      <c r="L18" s="96"/>
      <c r="M18" s="96"/>
      <c r="N18" s="96"/>
      <c r="O18" s="97">
        <f t="shared" si="2"/>
        <v>0</v>
      </c>
      <c r="P18" s="96">
        <f>'Rashodi-POMOĆNA'!P18</f>
        <v>0</v>
      </c>
      <c r="Q18" s="96"/>
      <c r="R18" s="96">
        <f>'Rashodi-POMOĆNA'!R18</f>
        <v>0</v>
      </c>
      <c r="S18" s="96">
        <f>'Rashodi-POMOĆNA'!S18</f>
        <v>0</v>
      </c>
      <c r="T18" s="96">
        <f>'Rashodi-POMOĆNA'!T18</f>
        <v>0</v>
      </c>
      <c r="U18" s="96">
        <f>'Rashodi-POMOĆNA'!U18</f>
        <v>0</v>
      </c>
      <c r="V18" s="220"/>
      <c r="W18" s="72">
        <f t="shared" si="6"/>
        <v>0</v>
      </c>
      <c r="Y18" s="220"/>
      <c r="Z18" s="72">
        <f t="shared" si="8"/>
        <v>0</v>
      </c>
      <c r="AA18" s="220"/>
      <c r="AB18" s="220"/>
      <c r="AC18" s="72">
        <f t="shared" si="10"/>
        <v>0</v>
      </c>
      <c r="AE18" s="220"/>
    </row>
    <row r="19" spans="1:43" s="85" customFormat="1" ht="15.95" customHeight="1" x14ac:dyDescent="0.3">
      <c r="A19" s="82"/>
      <c r="B19" s="82">
        <v>313</v>
      </c>
      <c r="C19" s="82"/>
      <c r="D19" s="82"/>
      <c r="E19" s="83" t="s">
        <v>80</v>
      </c>
      <c r="H19" s="86">
        <f t="shared" si="0"/>
        <v>11902</v>
      </c>
      <c r="I19" s="84">
        <f>I20</f>
        <v>11902</v>
      </c>
      <c r="J19" s="84">
        <f t="shared" ref="J19:N19" si="19">J20</f>
        <v>0</v>
      </c>
      <c r="K19" s="84">
        <f t="shared" si="19"/>
        <v>0</v>
      </c>
      <c r="L19" s="84">
        <f t="shared" si="19"/>
        <v>0</v>
      </c>
      <c r="M19" s="84">
        <f t="shared" si="19"/>
        <v>0</v>
      </c>
      <c r="N19" s="84">
        <f t="shared" si="19"/>
        <v>0</v>
      </c>
      <c r="O19" s="86">
        <f t="shared" si="2"/>
        <v>9296</v>
      </c>
      <c r="P19" s="84">
        <f>P20</f>
        <v>9296</v>
      </c>
      <c r="Q19" s="84">
        <f t="shared" ref="Q19:U19" si="20">Q20</f>
        <v>0</v>
      </c>
      <c r="R19" s="84">
        <f t="shared" si="20"/>
        <v>0</v>
      </c>
      <c r="S19" s="84">
        <f t="shared" si="20"/>
        <v>0</v>
      </c>
      <c r="T19" s="84">
        <f t="shared" si="20"/>
        <v>0</v>
      </c>
      <c r="U19" s="84">
        <f t="shared" si="20"/>
        <v>0</v>
      </c>
      <c r="V19" s="220">
        <f t="shared" si="5"/>
        <v>0.78104520248697695</v>
      </c>
      <c r="W19" s="72">
        <f t="shared" si="6"/>
        <v>-2606</v>
      </c>
      <c r="X19" s="87"/>
      <c r="Y19" s="220">
        <f t="shared" si="7"/>
        <v>0.78104520248697695</v>
      </c>
      <c r="Z19" s="72">
        <f t="shared" si="8"/>
        <v>-2606</v>
      </c>
      <c r="AA19" s="220"/>
      <c r="AB19" s="220"/>
      <c r="AC19" s="72">
        <f t="shared" si="10"/>
        <v>0</v>
      </c>
      <c r="AD19" s="87"/>
      <c r="AE19" s="220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</row>
    <row r="20" spans="1:43" s="91" customFormat="1" ht="15.95" customHeight="1" x14ac:dyDescent="0.3">
      <c r="A20" s="88"/>
      <c r="B20" s="88"/>
      <c r="C20" s="88">
        <v>3132</v>
      </c>
      <c r="D20" s="88"/>
      <c r="E20" s="89" t="s">
        <v>81</v>
      </c>
      <c r="F20" s="91">
        <v>0</v>
      </c>
      <c r="G20" s="91">
        <v>0</v>
      </c>
      <c r="H20" s="92">
        <f t="shared" si="0"/>
        <v>11902</v>
      </c>
      <c r="I20" s="90">
        <f t="shared" ref="I20:N20" si="21">SUM(I21:I21)</f>
        <v>11902</v>
      </c>
      <c r="J20" s="90">
        <f t="shared" si="21"/>
        <v>0</v>
      </c>
      <c r="K20" s="90">
        <f t="shared" si="21"/>
        <v>0</v>
      </c>
      <c r="L20" s="90">
        <f t="shared" si="21"/>
        <v>0</v>
      </c>
      <c r="M20" s="90">
        <f t="shared" si="21"/>
        <v>0</v>
      </c>
      <c r="N20" s="90">
        <f t="shared" si="21"/>
        <v>0</v>
      </c>
      <c r="O20" s="92">
        <f t="shared" si="2"/>
        <v>9296</v>
      </c>
      <c r="P20" s="90">
        <f t="shared" ref="P20:U20" si="22">SUM(P21:P21)</f>
        <v>9296</v>
      </c>
      <c r="Q20" s="90">
        <f t="shared" si="22"/>
        <v>0</v>
      </c>
      <c r="R20" s="90">
        <f t="shared" si="22"/>
        <v>0</v>
      </c>
      <c r="S20" s="90">
        <f t="shared" si="22"/>
        <v>0</v>
      </c>
      <c r="T20" s="90">
        <f t="shared" si="22"/>
        <v>0</v>
      </c>
      <c r="U20" s="90">
        <f t="shared" si="22"/>
        <v>0</v>
      </c>
      <c r="V20" s="220">
        <f t="shared" si="5"/>
        <v>0.78104520248697695</v>
      </c>
      <c r="W20" s="72">
        <f t="shared" si="6"/>
        <v>-2606</v>
      </c>
      <c r="X20" s="87"/>
      <c r="Y20" s="220">
        <f t="shared" si="7"/>
        <v>0.78104520248697695</v>
      </c>
      <c r="Z20" s="72">
        <f t="shared" si="8"/>
        <v>-2606</v>
      </c>
      <c r="AA20" s="220"/>
      <c r="AB20" s="220"/>
      <c r="AC20" s="72">
        <f t="shared" si="10"/>
        <v>0</v>
      </c>
      <c r="AD20" s="87"/>
      <c r="AE20" s="220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</row>
    <row r="21" spans="1:43" s="81" customFormat="1" ht="15.95" customHeight="1" x14ac:dyDescent="0.3">
      <c r="A21" s="93"/>
      <c r="B21" s="93"/>
      <c r="C21" s="94"/>
      <c r="D21" s="93">
        <v>31321</v>
      </c>
      <c r="E21" s="95" t="s">
        <v>81</v>
      </c>
      <c r="H21" s="97">
        <f t="shared" si="0"/>
        <v>11902</v>
      </c>
      <c r="I21" s="96">
        <v>11902</v>
      </c>
      <c r="J21" s="96"/>
      <c r="K21" s="96"/>
      <c r="L21" s="96"/>
      <c r="M21" s="96"/>
      <c r="N21" s="96"/>
      <c r="O21" s="97">
        <f t="shared" si="2"/>
        <v>9296</v>
      </c>
      <c r="P21" s="96">
        <f>'Rashodi-POMOĆNA'!P21</f>
        <v>9296</v>
      </c>
      <c r="Q21" s="96"/>
      <c r="R21" s="96">
        <f>'Rashodi-POMOĆNA'!R21</f>
        <v>0</v>
      </c>
      <c r="S21" s="96">
        <f>'Rashodi-POMOĆNA'!S21</f>
        <v>0</v>
      </c>
      <c r="T21" s="96">
        <f>'Rashodi-POMOĆNA'!T21</f>
        <v>0</v>
      </c>
      <c r="U21" s="96">
        <f>'Rashodi-POMOĆNA'!U21</f>
        <v>0</v>
      </c>
      <c r="V21" s="220">
        <f t="shared" si="5"/>
        <v>0.78104520248697695</v>
      </c>
      <c r="W21" s="72">
        <f t="shared" si="6"/>
        <v>-2606</v>
      </c>
      <c r="Y21" s="220">
        <f t="shared" si="7"/>
        <v>0.78104520248697695</v>
      </c>
      <c r="Z21" s="72">
        <f t="shared" si="8"/>
        <v>-2606</v>
      </c>
      <c r="AA21" s="220"/>
      <c r="AB21" s="220"/>
      <c r="AC21" s="72">
        <f t="shared" si="10"/>
        <v>0</v>
      </c>
      <c r="AE21" s="220"/>
    </row>
    <row r="22" spans="1:43" s="99" customFormat="1" ht="15.95" customHeight="1" x14ac:dyDescent="0.3">
      <c r="A22" s="76">
        <v>32</v>
      </c>
      <c r="B22" s="76"/>
      <c r="C22" s="76"/>
      <c r="D22" s="76"/>
      <c r="E22" s="77" t="s">
        <v>35</v>
      </c>
      <c r="F22" s="78">
        <f>F23+F34+F48+F71+F75</f>
        <v>0</v>
      </c>
      <c r="G22" s="98">
        <f>G23+G34+G48+G71+G75</f>
        <v>0</v>
      </c>
      <c r="H22" s="80">
        <f t="shared" si="0"/>
        <v>56927</v>
      </c>
      <c r="I22" s="78">
        <f t="shared" ref="I22:N22" si="23">I23+I34+I48+I71+I75</f>
        <v>49413</v>
      </c>
      <c r="J22" s="78">
        <f t="shared" si="23"/>
        <v>0</v>
      </c>
      <c r="K22" s="78">
        <f t="shared" si="23"/>
        <v>5722</v>
      </c>
      <c r="L22" s="78">
        <f t="shared" si="23"/>
        <v>1792</v>
      </c>
      <c r="M22" s="78">
        <f t="shared" si="23"/>
        <v>0</v>
      </c>
      <c r="N22" s="78">
        <f t="shared" si="23"/>
        <v>0</v>
      </c>
      <c r="O22" s="80">
        <f t="shared" si="2"/>
        <v>57290</v>
      </c>
      <c r="P22" s="78">
        <f t="shared" ref="P22:U22" si="24">P23+P34+P48+P71+P75</f>
        <v>48537</v>
      </c>
      <c r="Q22" s="78">
        <f t="shared" si="24"/>
        <v>0</v>
      </c>
      <c r="R22" s="78">
        <f t="shared" si="24"/>
        <v>4453</v>
      </c>
      <c r="S22" s="78">
        <f t="shared" si="24"/>
        <v>2300</v>
      </c>
      <c r="T22" s="78">
        <f t="shared" si="24"/>
        <v>2000</v>
      </c>
      <c r="U22" s="78">
        <f t="shared" si="24"/>
        <v>0</v>
      </c>
      <c r="V22" s="220">
        <f t="shared" si="5"/>
        <v>1.0063765875595061</v>
      </c>
      <c r="W22" s="72">
        <f t="shared" si="6"/>
        <v>363</v>
      </c>
      <c r="X22" s="81"/>
      <c r="Y22" s="220">
        <f t="shared" si="7"/>
        <v>0.98227187177463415</v>
      </c>
      <c r="Z22" s="72">
        <f t="shared" si="8"/>
        <v>-876</v>
      </c>
      <c r="AA22" s="220"/>
      <c r="AB22" s="220">
        <f t="shared" si="9"/>
        <v>0.77822439706396362</v>
      </c>
      <c r="AC22" s="72">
        <f t="shared" si="10"/>
        <v>-1269</v>
      </c>
      <c r="AD22" s="81"/>
      <c r="AE22" s="220">
        <f t="shared" si="11"/>
        <v>1.2834821428571428</v>
      </c>
      <c r="AF22" s="81">
        <f>S22-L22</f>
        <v>508</v>
      </c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</row>
    <row r="23" spans="1:43" s="85" customFormat="1" ht="15.95" customHeight="1" x14ac:dyDescent="0.3">
      <c r="A23" s="82"/>
      <c r="B23" s="82">
        <v>321</v>
      </c>
      <c r="C23" s="82"/>
      <c r="D23" s="82"/>
      <c r="E23" s="83" t="s">
        <v>82</v>
      </c>
      <c r="H23" s="86">
        <f t="shared" si="0"/>
        <v>2408</v>
      </c>
      <c r="I23" s="84">
        <f>I24+I28+I30+I32</f>
        <v>757</v>
      </c>
      <c r="J23" s="84">
        <f t="shared" ref="J23:N23" si="25">J24+J28+J30+J32</f>
        <v>0</v>
      </c>
      <c r="K23" s="84">
        <f t="shared" si="25"/>
        <v>1651</v>
      </c>
      <c r="L23" s="84">
        <f t="shared" si="25"/>
        <v>0</v>
      </c>
      <c r="M23" s="84">
        <f t="shared" si="25"/>
        <v>0</v>
      </c>
      <c r="N23" s="84">
        <f t="shared" si="25"/>
        <v>0</v>
      </c>
      <c r="O23" s="86">
        <f t="shared" si="2"/>
        <v>2208</v>
      </c>
      <c r="P23" s="84">
        <f>P24+P28+P30+P32</f>
        <v>757</v>
      </c>
      <c r="Q23" s="84">
        <f t="shared" ref="Q23:U23" si="26">Q24+Q28+Q30+Q32</f>
        <v>0</v>
      </c>
      <c r="R23" s="84">
        <f t="shared" si="26"/>
        <v>1451</v>
      </c>
      <c r="S23" s="84">
        <f t="shared" si="26"/>
        <v>0</v>
      </c>
      <c r="T23" s="84">
        <f t="shared" si="26"/>
        <v>0</v>
      </c>
      <c r="U23" s="84">
        <f t="shared" si="26"/>
        <v>0</v>
      </c>
      <c r="V23" s="220">
        <f t="shared" si="5"/>
        <v>0.9169435215946844</v>
      </c>
      <c r="W23" s="72">
        <f t="shared" si="6"/>
        <v>-200</v>
      </c>
      <c r="X23" s="87"/>
      <c r="Y23" s="220">
        <f t="shared" si="7"/>
        <v>1</v>
      </c>
      <c r="Z23" s="72">
        <f t="shared" si="8"/>
        <v>0</v>
      </c>
      <c r="AA23" s="220"/>
      <c r="AB23" s="220">
        <f t="shared" si="9"/>
        <v>0.87886129618413078</v>
      </c>
      <c r="AC23" s="72">
        <f t="shared" si="10"/>
        <v>-200</v>
      </c>
      <c r="AD23" s="87"/>
      <c r="AE23" s="220"/>
      <c r="AF23" s="81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</row>
    <row r="24" spans="1:43" s="91" customFormat="1" ht="15.95" customHeight="1" x14ac:dyDescent="0.3">
      <c r="A24" s="88"/>
      <c r="B24" s="88"/>
      <c r="C24" s="88">
        <v>3211</v>
      </c>
      <c r="D24" s="88"/>
      <c r="E24" s="89" t="s">
        <v>83</v>
      </c>
      <c r="F24" s="91">
        <f>SUM(F28:F72)</f>
        <v>0</v>
      </c>
      <c r="G24" s="91">
        <f>SUM(G28:G72)</f>
        <v>0</v>
      </c>
      <c r="H24" s="92">
        <f t="shared" si="0"/>
        <v>1120</v>
      </c>
      <c r="I24" s="90">
        <f t="shared" ref="I24:N24" si="27">SUM(I25:I27)</f>
        <v>0</v>
      </c>
      <c r="J24" s="90">
        <f t="shared" si="27"/>
        <v>0</v>
      </c>
      <c r="K24" s="90">
        <f t="shared" si="27"/>
        <v>1120</v>
      </c>
      <c r="L24" s="90">
        <f t="shared" si="27"/>
        <v>0</v>
      </c>
      <c r="M24" s="90">
        <f t="shared" si="27"/>
        <v>0</v>
      </c>
      <c r="N24" s="90">
        <f t="shared" si="27"/>
        <v>0</v>
      </c>
      <c r="O24" s="92">
        <f t="shared" si="2"/>
        <v>1015</v>
      </c>
      <c r="P24" s="90">
        <f t="shared" ref="P24:U24" si="28">SUM(P25:P27)</f>
        <v>0</v>
      </c>
      <c r="Q24" s="90">
        <f t="shared" si="28"/>
        <v>0</v>
      </c>
      <c r="R24" s="90">
        <f t="shared" si="28"/>
        <v>1015</v>
      </c>
      <c r="S24" s="90">
        <f t="shared" si="28"/>
        <v>0</v>
      </c>
      <c r="T24" s="90">
        <f t="shared" si="28"/>
        <v>0</v>
      </c>
      <c r="U24" s="90">
        <f t="shared" si="28"/>
        <v>0</v>
      </c>
      <c r="V24" s="220">
        <f t="shared" si="5"/>
        <v>0.90625</v>
      </c>
      <c r="W24" s="72">
        <f t="shared" si="6"/>
        <v>-105</v>
      </c>
      <c r="X24" s="87"/>
      <c r="Y24" s="220"/>
      <c r="Z24" s="72">
        <f t="shared" si="8"/>
        <v>0</v>
      </c>
      <c r="AA24" s="220"/>
      <c r="AB24" s="220">
        <f t="shared" si="9"/>
        <v>0.90625</v>
      </c>
      <c r="AC24" s="72">
        <f t="shared" si="10"/>
        <v>-105</v>
      </c>
      <c r="AD24" s="87"/>
      <c r="AE24" s="220"/>
      <c r="AF24" s="81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</row>
    <row r="25" spans="1:43" s="81" customFormat="1" ht="15.95" customHeight="1" x14ac:dyDescent="0.3">
      <c r="A25" s="93"/>
      <c r="B25" s="93"/>
      <c r="C25" s="94"/>
      <c r="D25" s="93">
        <v>32111</v>
      </c>
      <c r="E25" s="95" t="s">
        <v>84</v>
      </c>
      <c r="F25" s="87"/>
      <c r="G25" s="87"/>
      <c r="H25" s="97">
        <f t="shared" si="0"/>
        <v>330</v>
      </c>
      <c r="I25" s="96"/>
      <c r="J25" s="96"/>
      <c r="K25" s="96">
        <v>330</v>
      </c>
      <c r="L25" s="96"/>
      <c r="M25" s="96"/>
      <c r="N25" s="96"/>
      <c r="O25" s="97">
        <f t="shared" si="2"/>
        <v>330</v>
      </c>
      <c r="P25" s="96">
        <f>'Rashodi-POMOĆNA'!P25</f>
        <v>0</v>
      </c>
      <c r="Q25" s="96"/>
      <c r="R25" s="96">
        <f>'Rashodi-POMOĆNA'!R25</f>
        <v>330</v>
      </c>
      <c r="S25" s="96">
        <f>'Rashodi-POMOĆNA'!S25</f>
        <v>0</v>
      </c>
      <c r="T25" s="96">
        <f>'Rashodi-POMOĆNA'!T25</f>
        <v>0</v>
      </c>
      <c r="U25" s="96">
        <f>'Rashodi-POMOĆNA'!U25</f>
        <v>0</v>
      </c>
      <c r="V25" s="220">
        <f t="shared" si="5"/>
        <v>1</v>
      </c>
      <c r="W25" s="72">
        <f t="shared" si="6"/>
        <v>0</v>
      </c>
      <c r="Y25" s="220"/>
      <c r="Z25" s="72">
        <f t="shared" si="8"/>
        <v>0</v>
      </c>
      <c r="AA25" s="220"/>
      <c r="AB25" s="220">
        <f t="shared" si="9"/>
        <v>1</v>
      </c>
      <c r="AC25" s="72">
        <f t="shared" si="10"/>
        <v>0</v>
      </c>
      <c r="AE25" s="220"/>
    </row>
    <row r="26" spans="1:43" s="81" customFormat="1" ht="15.95" customHeight="1" x14ac:dyDescent="0.3">
      <c r="A26" s="93"/>
      <c r="B26" s="93"/>
      <c r="C26" s="94"/>
      <c r="D26" s="93">
        <v>32113</v>
      </c>
      <c r="E26" s="95" t="s">
        <v>85</v>
      </c>
      <c r="F26" s="87"/>
      <c r="G26" s="87"/>
      <c r="H26" s="97">
        <f t="shared" si="0"/>
        <v>395</v>
      </c>
      <c r="I26" s="96"/>
      <c r="J26" s="96"/>
      <c r="K26" s="96">
        <v>395</v>
      </c>
      <c r="L26" s="96"/>
      <c r="M26" s="96"/>
      <c r="N26" s="96"/>
      <c r="O26" s="97">
        <f t="shared" si="2"/>
        <v>395</v>
      </c>
      <c r="P26" s="96">
        <f>'Rashodi-POMOĆNA'!P26</f>
        <v>0</v>
      </c>
      <c r="Q26" s="96"/>
      <c r="R26" s="96">
        <f>'Rashodi-POMOĆNA'!R26</f>
        <v>395</v>
      </c>
      <c r="S26" s="96">
        <f>'Rashodi-POMOĆNA'!S26</f>
        <v>0</v>
      </c>
      <c r="T26" s="96">
        <f>'Rashodi-POMOĆNA'!T26</f>
        <v>0</v>
      </c>
      <c r="U26" s="96">
        <f>'Rashodi-POMOĆNA'!U26</f>
        <v>0</v>
      </c>
      <c r="V26" s="220">
        <f t="shared" si="5"/>
        <v>1</v>
      </c>
      <c r="W26" s="72">
        <f t="shared" si="6"/>
        <v>0</v>
      </c>
      <c r="Y26" s="220"/>
      <c r="Z26" s="72">
        <f t="shared" si="8"/>
        <v>0</v>
      </c>
      <c r="AA26" s="220"/>
      <c r="AB26" s="220">
        <f t="shared" si="9"/>
        <v>1</v>
      </c>
      <c r="AC26" s="72">
        <f t="shared" si="10"/>
        <v>0</v>
      </c>
      <c r="AE26" s="220"/>
    </row>
    <row r="27" spans="1:43" s="81" customFormat="1" ht="15.95" customHeight="1" x14ac:dyDescent="0.3">
      <c r="A27" s="93"/>
      <c r="B27" s="93"/>
      <c r="C27" s="94"/>
      <c r="D27" s="93">
        <v>32115</v>
      </c>
      <c r="E27" s="95" t="s">
        <v>86</v>
      </c>
      <c r="F27" s="87"/>
      <c r="G27" s="87"/>
      <c r="H27" s="97">
        <f t="shared" si="0"/>
        <v>395</v>
      </c>
      <c r="I27" s="96"/>
      <c r="J27" s="96"/>
      <c r="K27" s="96">
        <v>395</v>
      </c>
      <c r="L27" s="96"/>
      <c r="M27" s="96"/>
      <c r="N27" s="96"/>
      <c r="O27" s="97">
        <f t="shared" si="2"/>
        <v>290</v>
      </c>
      <c r="P27" s="96">
        <f>'Rashodi-POMOĆNA'!P27</f>
        <v>0</v>
      </c>
      <c r="Q27" s="96"/>
      <c r="R27" s="96">
        <f>'Rashodi-POMOĆNA'!R27</f>
        <v>290</v>
      </c>
      <c r="S27" s="96">
        <f>'Rashodi-POMOĆNA'!S27</f>
        <v>0</v>
      </c>
      <c r="T27" s="96">
        <f>'Rashodi-POMOĆNA'!T27</f>
        <v>0</v>
      </c>
      <c r="U27" s="96">
        <f>'Rashodi-POMOĆNA'!U27</f>
        <v>0</v>
      </c>
      <c r="V27" s="220">
        <f t="shared" si="5"/>
        <v>0.73417721518987344</v>
      </c>
      <c r="W27" s="72">
        <f t="shared" si="6"/>
        <v>-105</v>
      </c>
      <c r="Y27" s="220"/>
      <c r="Z27" s="72">
        <f t="shared" si="8"/>
        <v>0</v>
      </c>
      <c r="AA27" s="220"/>
      <c r="AB27" s="220">
        <f t="shared" si="9"/>
        <v>0.73417721518987344</v>
      </c>
      <c r="AC27" s="72">
        <f t="shared" si="10"/>
        <v>-105</v>
      </c>
      <c r="AE27" s="220"/>
    </row>
    <row r="28" spans="1:43" s="91" customFormat="1" ht="15.95" customHeight="1" x14ac:dyDescent="0.3">
      <c r="A28" s="88"/>
      <c r="B28" s="88"/>
      <c r="C28" s="88">
        <v>3212</v>
      </c>
      <c r="D28" s="88"/>
      <c r="E28" s="89" t="s">
        <v>87</v>
      </c>
      <c r="F28" s="91">
        <v>0</v>
      </c>
      <c r="G28" s="91">
        <v>0</v>
      </c>
      <c r="H28" s="92">
        <f t="shared" si="0"/>
        <v>757</v>
      </c>
      <c r="I28" s="90">
        <f t="shared" ref="I28:N28" si="29">I29</f>
        <v>757</v>
      </c>
      <c r="J28" s="90">
        <f t="shared" si="29"/>
        <v>0</v>
      </c>
      <c r="K28" s="90">
        <f t="shared" si="29"/>
        <v>0</v>
      </c>
      <c r="L28" s="90">
        <f t="shared" si="29"/>
        <v>0</v>
      </c>
      <c r="M28" s="90">
        <f t="shared" si="29"/>
        <v>0</v>
      </c>
      <c r="N28" s="90">
        <f t="shared" si="29"/>
        <v>0</v>
      </c>
      <c r="O28" s="92">
        <f t="shared" si="2"/>
        <v>757</v>
      </c>
      <c r="P28" s="90">
        <f t="shared" ref="P28:U28" si="30">P29</f>
        <v>757</v>
      </c>
      <c r="Q28" s="90">
        <f t="shared" si="30"/>
        <v>0</v>
      </c>
      <c r="R28" s="90">
        <f t="shared" si="30"/>
        <v>0</v>
      </c>
      <c r="S28" s="90">
        <f t="shared" si="30"/>
        <v>0</v>
      </c>
      <c r="T28" s="90"/>
      <c r="U28" s="90">
        <f t="shared" si="30"/>
        <v>0</v>
      </c>
      <c r="V28" s="220">
        <f t="shared" si="5"/>
        <v>1</v>
      </c>
      <c r="W28" s="72">
        <f t="shared" si="6"/>
        <v>0</v>
      </c>
      <c r="X28" s="87"/>
      <c r="Y28" s="220">
        <f t="shared" si="7"/>
        <v>1</v>
      </c>
      <c r="Z28" s="72">
        <f t="shared" si="8"/>
        <v>0</v>
      </c>
      <c r="AA28" s="220"/>
      <c r="AB28" s="220"/>
      <c r="AC28" s="72">
        <f t="shared" si="10"/>
        <v>0</v>
      </c>
      <c r="AD28" s="87"/>
      <c r="AE28" s="220"/>
      <c r="AF28" s="81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</row>
    <row r="29" spans="1:43" s="81" customFormat="1" ht="15.95" customHeight="1" x14ac:dyDescent="0.3">
      <c r="A29" s="93"/>
      <c r="B29" s="93"/>
      <c r="C29" s="94"/>
      <c r="D29" s="93">
        <v>32121</v>
      </c>
      <c r="E29" s="95" t="s">
        <v>88</v>
      </c>
      <c r="H29" s="97">
        <f t="shared" si="0"/>
        <v>757</v>
      </c>
      <c r="I29" s="96">
        <v>757</v>
      </c>
      <c r="J29" s="96"/>
      <c r="K29" s="96"/>
      <c r="L29" s="96"/>
      <c r="M29" s="96"/>
      <c r="N29" s="96"/>
      <c r="O29" s="97">
        <f t="shared" si="2"/>
        <v>757</v>
      </c>
      <c r="P29" s="96">
        <f>'Rashodi-POMOĆNA'!P29</f>
        <v>757</v>
      </c>
      <c r="Q29" s="96"/>
      <c r="R29" s="96">
        <f>'Rashodi-POMOĆNA'!R29</f>
        <v>0</v>
      </c>
      <c r="S29" s="96">
        <f>'Rashodi-POMOĆNA'!S29</f>
        <v>0</v>
      </c>
      <c r="T29" s="96">
        <f>'Rashodi-POMOĆNA'!T29</f>
        <v>0</v>
      </c>
      <c r="U29" s="96">
        <f>'Rashodi-POMOĆNA'!U29</f>
        <v>0</v>
      </c>
      <c r="V29" s="220">
        <f t="shared" si="5"/>
        <v>1</v>
      </c>
      <c r="W29" s="72">
        <f t="shared" si="6"/>
        <v>0</v>
      </c>
      <c r="Y29" s="220">
        <f t="shared" si="7"/>
        <v>1</v>
      </c>
      <c r="Z29" s="72">
        <f t="shared" si="8"/>
        <v>0</v>
      </c>
      <c r="AA29" s="220"/>
      <c r="AB29" s="220"/>
      <c r="AC29" s="72">
        <f t="shared" si="10"/>
        <v>0</v>
      </c>
      <c r="AE29" s="220"/>
    </row>
    <row r="30" spans="1:43" s="91" customFormat="1" ht="15.95" customHeight="1" x14ac:dyDescent="0.3">
      <c r="A30" s="88"/>
      <c r="B30" s="88"/>
      <c r="C30" s="88">
        <v>3213</v>
      </c>
      <c r="D30" s="88"/>
      <c r="E30" s="89" t="s">
        <v>89</v>
      </c>
      <c r="F30" s="91">
        <v>0</v>
      </c>
      <c r="G30" s="91">
        <v>0</v>
      </c>
      <c r="H30" s="92">
        <f t="shared" si="0"/>
        <v>531</v>
      </c>
      <c r="I30" s="90">
        <f t="shared" ref="I30:N30" si="31">SUM(I31)</f>
        <v>0</v>
      </c>
      <c r="J30" s="90">
        <f t="shared" si="31"/>
        <v>0</v>
      </c>
      <c r="K30" s="90">
        <f t="shared" si="31"/>
        <v>531</v>
      </c>
      <c r="L30" s="90">
        <f t="shared" si="31"/>
        <v>0</v>
      </c>
      <c r="M30" s="90">
        <f t="shared" si="31"/>
        <v>0</v>
      </c>
      <c r="N30" s="90">
        <f t="shared" si="31"/>
        <v>0</v>
      </c>
      <c r="O30" s="92">
        <f t="shared" si="2"/>
        <v>331</v>
      </c>
      <c r="P30" s="90">
        <f t="shared" ref="P30:U30" si="32">SUM(P31)</f>
        <v>0</v>
      </c>
      <c r="Q30" s="90">
        <f t="shared" si="32"/>
        <v>0</v>
      </c>
      <c r="R30" s="90">
        <f t="shared" si="32"/>
        <v>331</v>
      </c>
      <c r="S30" s="90">
        <f t="shared" si="32"/>
        <v>0</v>
      </c>
      <c r="T30" s="90"/>
      <c r="U30" s="90">
        <f t="shared" si="32"/>
        <v>0</v>
      </c>
      <c r="V30" s="220">
        <f t="shared" si="5"/>
        <v>0.62335216572504704</v>
      </c>
      <c r="W30" s="72">
        <f t="shared" si="6"/>
        <v>-200</v>
      </c>
      <c r="X30" s="87"/>
      <c r="Y30" s="220"/>
      <c r="Z30" s="72">
        <f t="shared" si="8"/>
        <v>0</v>
      </c>
      <c r="AA30" s="220"/>
      <c r="AB30" s="220">
        <f t="shared" si="9"/>
        <v>0.62335216572504704</v>
      </c>
      <c r="AC30" s="72">
        <f t="shared" si="10"/>
        <v>-200</v>
      </c>
      <c r="AD30" s="87"/>
      <c r="AE30" s="220"/>
      <c r="AF30" s="81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</row>
    <row r="31" spans="1:43" s="81" customFormat="1" ht="15.95" customHeight="1" x14ac:dyDescent="0.3">
      <c r="A31" s="93"/>
      <c r="B31" s="93"/>
      <c r="C31" s="94"/>
      <c r="D31" s="93">
        <v>32131</v>
      </c>
      <c r="E31" s="95" t="s">
        <v>90</v>
      </c>
      <c r="F31" s="87"/>
      <c r="G31" s="87"/>
      <c r="H31" s="97">
        <f t="shared" si="0"/>
        <v>531</v>
      </c>
      <c r="I31" s="96"/>
      <c r="J31" s="96"/>
      <c r="K31" s="96">
        <v>531</v>
      </c>
      <c r="L31" s="96"/>
      <c r="M31" s="96"/>
      <c r="N31" s="96"/>
      <c r="O31" s="97">
        <f t="shared" si="2"/>
        <v>331</v>
      </c>
      <c r="P31" s="96">
        <f>'Rashodi-POMOĆNA'!P31</f>
        <v>0</v>
      </c>
      <c r="Q31" s="96"/>
      <c r="R31" s="96">
        <f>'Rashodi-POMOĆNA'!R31</f>
        <v>331</v>
      </c>
      <c r="S31" s="96">
        <f>'Rashodi-POMOĆNA'!S31</f>
        <v>0</v>
      </c>
      <c r="T31" s="96">
        <f>'Rashodi-POMOĆNA'!T31</f>
        <v>0</v>
      </c>
      <c r="U31" s="96">
        <f>'Rashodi-POMOĆNA'!U31</f>
        <v>0</v>
      </c>
      <c r="V31" s="220">
        <f t="shared" si="5"/>
        <v>0.62335216572504704</v>
      </c>
      <c r="W31" s="72">
        <f t="shared" si="6"/>
        <v>-200</v>
      </c>
      <c r="Y31" s="220"/>
      <c r="Z31" s="72">
        <f t="shared" si="8"/>
        <v>0</v>
      </c>
      <c r="AA31" s="220"/>
      <c r="AB31" s="220">
        <f t="shared" si="9"/>
        <v>0.62335216572504704</v>
      </c>
      <c r="AC31" s="72">
        <f t="shared" si="10"/>
        <v>-200</v>
      </c>
      <c r="AE31" s="220"/>
    </row>
    <row r="32" spans="1:43" s="81" customFormat="1" ht="15.95" customHeight="1" x14ac:dyDescent="0.3">
      <c r="A32" s="88"/>
      <c r="B32" s="88"/>
      <c r="C32" s="88">
        <v>3214</v>
      </c>
      <c r="D32" s="88"/>
      <c r="E32" s="89" t="s">
        <v>212</v>
      </c>
      <c r="F32" s="91"/>
      <c r="G32" s="91"/>
      <c r="H32" s="92">
        <v>0</v>
      </c>
      <c r="I32" s="90">
        <f>SUM(I33)</f>
        <v>0</v>
      </c>
      <c r="J32" s="90">
        <f t="shared" ref="J32:N32" si="33">SUM(J33)</f>
        <v>0</v>
      </c>
      <c r="K32" s="90">
        <f t="shared" si="33"/>
        <v>0</v>
      </c>
      <c r="L32" s="90">
        <f t="shared" si="33"/>
        <v>0</v>
      </c>
      <c r="M32" s="90">
        <f t="shared" si="33"/>
        <v>0</v>
      </c>
      <c r="N32" s="90">
        <f t="shared" si="33"/>
        <v>0</v>
      </c>
      <c r="O32" s="92">
        <v>0</v>
      </c>
      <c r="P32" s="90">
        <f>P33</f>
        <v>0</v>
      </c>
      <c r="Q32" s="90">
        <f t="shared" ref="Q32:U32" si="34">Q33</f>
        <v>0</v>
      </c>
      <c r="R32" s="90">
        <f t="shared" si="34"/>
        <v>105</v>
      </c>
      <c r="S32" s="90">
        <f t="shared" si="34"/>
        <v>0</v>
      </c>
      <c r="T32" s="90">
        <f t="shared" si="34"/>
        <v>0</v>
      </c>
      <c r="U32" s="90">
        <f t="shared" si="34"/>
        <v>0</v>
      </c>
      <c r="V32" s="220"/>
      <c r="W32" s="72"/>
      <c r="Y32" s="220"/>
      <c r="Z32" s="72"/>
      <c r="AA32" s="220"/>
      <c r="AB32" s="220"/>
      <c r="AC32" s="72"/>
      <c r="AE32" s="220"/>
    </row>
    <row r="33" spans="1:43" s="81" customFormat="1" ht="15.95" customHeight="1" x14ac:dyDescent="0.3">
      <c r="A33" s="93"/>
      <c r="B33" s="93"/>
      <c r="C33" s="94"/>
      <c r="D33" s="93">
        <v>32141</v>
      </c>
      <c r="E33" s="101" t="s">
        <v>213</v>
      </c>
      <c r="F33" s="87"/>
      <c r="G33" s="87"/>
      <c r="H33" s="97">
        <f t="shared" si="0"/>
        <v>0</v>
      </c>
      <c r="I33" s="96"/>
      <c r="J33" s="96"/>
      <c r="K33" s="96"/>
      <c r="L33" s="96"/>
      <c r="M33" s="96"/>
      <c r="N33" s="96"/>
      <c r="O33" s="97">
        <f t="shared" si="2"/>
        <v>105</v>
      </c>
      <c r="P33" s="96">
        <f>'Rashodi-POMOĆNA'!P33</f>
        <v>0</v>
      </c>
      <c r="Q33" s="96"/>
      <c r="R33" s="96">
        <f>'Rashodi-POMOĆNA'!R33</f>
        <v>105</v>
      </c>
      <c r="S33" s="96">
        <f>'Rashodi-POMOĆNA'!S33</f>
        <v>0</v>
      </c>
      <c r="T33" s="96">
        <f>'Rashodi-POMOĆNA'!T33</f>
        <v>0</v>
      </c>
      <c r="U33" s="96">
        <f>'Rashodi-POMOĆNA'!U33</f>
        <v>0</v>
      </c>
      <c r="V33" s="220"/>
      <c r="W33" s="72"/>
      <c r="Y33" s="220"/>
      <c r="Z33" s="72"/>
      <c r="AA33" s="220"/>
      <c r="AB33" s="220"/>
      <c r="AC33" s="72"/>
      <c r="AE33" s="220"/>
    </row>
    <row r="34" spans="1:43" s="85" customFormat="1" ht="15.95" customHeight="1" x14ac:dyDescent="0.3">
      <c r="A34" s="82"/>
      <c r="B34" s="82">
        <v>322</v>
      </c>
      <c r="C34" s="82"/>
      <c r="D34" s="82"/>
      <c r="E34" s="83" t="s">
        <v>91</v>
      </c>
      <c r="H34" s="86">
        <f t="shared" si="0"/>
        <v>13202</v>
      </c>
      <c r="I34" s="84">
        <f>I35+I44+I46+I41</f>
        <v>10378</v>
      </c>
      <c r="J34" s="84">
        <f t="shared" ref="J34:N34" si="35">J35+J44+J46+J41</f>
        <v>0</v>
      </c>
      <c r="K34" s="84">
        <f t="shared" si="35"/>
        <v>1032</v>
      </c>
      <c r="L34" s="84">
        <f t="shared" si="35"/>
        <v>1792</v>
      </c>
      <c r="M34" s="84">
        <f t="shared" si="35"/>
        <v>0</v>
      </c>
      <c r="N34" s="84">
        <f t="shared" si="35"/>
        <v>0</v>
      </c>
      <c r="O34" s="86">
        <f t="shared" si="2"/>
        <v>11731</v>
      </c>
      <c r="P34" s="84">
        <f t="shared" ref="P34:U34" si="36">P35+P44+P46+P41</f>
        <v>8899</v>
      </c>
      <c r="Q34" s="84">
        <f t="shared" si="36"/>
        <v>0</v>
      </c>
      <c r="R34" s="84">
        <f t="shared" si="36"/>
        <v>1032</v>
      </c>
      <c r="S34" s="84">
        <f t="shared" si="36"/>
        <v>1800</v>
      </c>
      <c r="T34" s="84">
        <f t="shared" si="36"/>
        <v>0</v>
      </c>
      <c r="U34" s="84">
        <f t="shared" si="36"/>
        <v>0</v>
      </c>
      <c r="V34" s="220">
        <f t="shared" si="5"/>
        <v>0.88857748825935468</v>
      </c>
      <c r="W34" s="72">
        <f t="shared" si="6"/>
        <v>-1471</v>
      </c>
      <c r="X34" s="87"/>
      <c r="Y34" s="220">
        <f t="shared" si="7"/>
        <v>0.8574869917132395</v>
      </c>
      <c r="Z34" s="72">
        <f t="shared" si="8"/>
        <v>-1479</v>
      </c>
      <c r="AA34" s="220"/>
      <c r="AB34" s="220">
        <f t="shared" si="9"/>
        <v>1</v>
      </c>
      <c r="AC34" s="72">
        <f t="shared" si="10"/>
        <v>0</v>
      </c>
      <c r="AD34" s="87"/>
      <c r="AE34" s="220">
        <f t="shared" si="11"/>
        <v>1.0044642857142858</v>
      </c>
      <c r="AF34" s="81">
        <f t="shared" ref="AF34:AF37" si="37">S34-L34</f>
        <v>8</v>
      </c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</row>
    <row r="35" spans="1:43" s="91" customFormat="1" ht="15.95" customHeight="1" x14ac:dyDescent="0.3">
      <c r="A35" s="88"/>
      <c r="B35" s="88"/>
      <c r="C35" s="88">
        <v>3221</v>
      </c>
      <c r="D35" s="88"/>
      <c r="E35" s="89" t="s">
        <v>92</v>
      </c>
      <c r="F35" s="90">
        <f>SUM(F36:F40)</f>
        <v>0</v>
      </c>
      <c r="G35" s="100">
        <f>SUM(G36:G40)</f>
        <v>0</v>
      </c>
      <c r="H35" s="92">
        <f t="shared" si="0"/>
        <v>2359</v>
      </c>
      <c r="I35" s="90">
        <f t="shared" ref="I35:N35" si="38">SUM(I36:I40)</f>
        <v>0</v>
      </c>
      <c r="J35" s="90">
        <f t="shared" si="38"/>
        <v>0</v>
      </c>
      <c r="K35" s="90">
        <f t="shared" si="38"/>
        <v>766</v>
      </c>
      <c r="L35" s="90">
        <f t="shared" si="38"/>
        <v>1593</v>
      </c>
      <c r="M35" s="90">
        <f t="shared" si="38"/>
        <v>0</v>
      </c>
      <c r="N35" s="90">
        <f t="shared" si="38"/>
        <v>0</v>
      </c>
      <c r="O35" s="92">
        <f t="shared" si="2"/>
        <v>2359</v>
      </c>
      <c r="P35" s="90">
        <f>SUM(P36:P40)</f>
        <v>0</v>
      </c>
      <c r="Q35" s="90">
        <f t="shared" ref="Q35:U35" si="39">SUM(Q36:Q40)</f>
        <v>0</v>
      </c>
      <c r="R35" s="90">
        <f t="shared" si="39"/>
        <v>766</v>
      </c>
      <c r="S35" s="90">
        <f t="shared" si="39"/>
        <v>1593</v>
      </c>
      <c r="T35" s="90">
        <f t="shared" si="39"/>
        <v>0</v>
      </c>
      <c r="U35" s="90">
        <f t="shared" si="39"/>
        <v>0</v>
      </c>
      <c r="V35" s="220">
        <f t="shared" si="5"/>
        <v>1</v>
      </c>
      <c r="W35" s="72">
        <f t="shared" si="6"/>
        <v>0</v>
      </c>
      <c r="X35" s="87"/>
      <c r="Y35" s="220"/>
      <c r="Z35" s="72">
        <f t="shared" si="8"/>
        <v>0</v>
      </c>
      <c r="AA35" s="220"/>
      <c r="AB35" s="220">
        <f t="shared" si="9"/>
        <v>1</v>
      </c>
      <c r="AC35" s="72">
        <f t="shared" si="10"/>
        <v>0</v>
      </c>
      <c r="AD35" s="87"/>
      <c r="AE35" s="220">
        <f t="shared" si="11"/>
        <v>1</v>
      </c>
      <c r="AF35" s="81">
        <f t="shared" si="37"/>
        <v>0</v>
      </c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</row>
    <row r="36" spans="1:43" s="81" customFormat="1" ht="15.95" customHeight="1" x14ac:dyDescent="0.3">
      <c r="A36" s="93"/>
      <c r="B36" s="93"/>
      <c r="C36" s="94"/>
      <c r="D36" s="93">
        <v>32211</v>
      </c>
      <c r="E36" s="101" t="s">
        <v>92</v>
      </c>
      <c r="F36" s="81">
        <v>0</v>
      </c>
      <c r="G36" s="81">
        <v>0</v>
      </c>
      <c r="H36" s="97">
        <f t="shared" si="0"/>
        <v>398</v>
      </c>
      <c r="I36" s="96"/>
      <c r="J36" s="96"/>
      <c r="K36" s="96">
        <v>398</v>
      </c>
      <c r="L36" s="96"/>
      <c r="M36" s="96"/>
      <c r="N36" s="96"/>
      <c r="O36" s="97">
        <f t="shared" si="2"/>
        <v>398</v>
      </c>
      <c r="P36" s="96">
        <f>'Rashodi-POMOĆNA'!P36</f>
        <v>0</v>
      </c>
      <c r="Q36" s="96"/>
      <c r="R36" s="96">
        <f>'Rashodi-POMOĆNA'!R36</f>
        <v>398</v>
      </c>
      <c r="S36" s="96">
        <f>'Rashodi-POMOĆNA'!S36</f>
        <v>0</v>
      </c>
      <c r="T36" s="96">
        <f>'Rashodi-POMOĆNA'!T36</f>
        <v>0</v>
      </c>
      <c r="U36" s="96">
        <f>'Rashodi-POMOĆNA'!U36</f>
        <v>0</v>
      </c>
      <c r="V36" s="220">
        <f t="shared" si="5"/>
        <v>1</v>
      </c>
      <c r="W36" s="72">
        <f t="shared" si="6"/>
        <v>0</v>
      </c>
      <c r="Y36" s="220"/>
      <c r="Z36" s="72">
        <f t="shared" si="8"/>
        <v>0</v>
      </c>
      <c r="AA36" s="220"/>
      <c r="AB36" s="220">
        <f t="shared" si="9"/>
        <v>1</v>
      </c>
      <c r="AC36" s="72">
        <f t="shared" si="10"/>
        <v>0</v>
      </c>
      <c r="AE36" s="220"/>
      <c r="AF36" s="81">
        <f t="shared" si="37"/>
        <v>0</v>
      </c>
    </row>
    <row r="37" spans="1:43" s="81" customFormat="1" ht="15.95" customHeight="1" x14ac:dyDescent="0.3">
      <c r="A37" s="93"/>
      <c r="B37" s="93"/>
      <c r="C37" s="94"/>
      <c r="D37" s="93">
        <v>32212</v>
      </c>
      <c r="E37" s="101" t="s">
        <v>93</v>
      </c>
      <c r="H37" s="97">
        <f t="shared" si="0"/>
        <v>1593</v>
      </c>
      <c r="I37" s="96"/>
      <c r="J37" s="96"/>
      <c r="K37" s="96">
        <v>0</v>
      </c>
      <c r="L37" s="96">
        <v>1593</v>
      </c>
      <c r="M37" s="96"/>
      <c r="N37" s="96"/>
      <c r="O37" s="97">
        <f t="shared" si="2"/>
        <v>1593</v>
      </c>
      <c r="P37" s="96">
        <f>'Rashodi-POMOĆNA'!P37</f>
        <v>0</v>
      </c>
      <c r="Q37" s="96"/>
      <c r="R37" s="96">
        <f>'Rashodi-POMOĆNA'!R37</f>
        <v>0</v>
      </c>
      <c r="S37" s="96">
        <f>'Rashodi-POMOĆNA'!S37</f>
        <v>1593</v>
      </c>
      <c r="T37" s="96">
        <f>'Rashodi-POMOĆNA'!T37</f>
        <v>0</v>
      </c>
      <c r="U37" s="96">
        <f>'Rashodi-POMOĆNA'!U37</f>
        <v>0</v>
      </c>
      <c r="V37" s="220">
        <f t="shared" si="5"/>
        <v>1</v>
      </c>
      <c r="W37" s="72">
        <f t="shared" si="6"/>
        <v>0</v>
      </c>
      <c r="Y37" s="220"/>
      <c r="Z37" s="72">
        <f t="shared" si="8"/>
        <v>0</v>
      </c>
      <c r="AA37" s="220"/>
      <c r="AB37" s="220"/>
      <c r="AC37" s="72">
        <f t="shared" si="10"/>
        <v>0</v>
      </c>
      <c r="AE37" s="220">
        <f t="shared" si="11"/>
        <v>1</v>
      </c>
      <c r="AF37" s="81">
        <f t="shared" si="37"/>
        <v>0</v>
      </c>
    </row>
    <row r="38" spans="1:43" s="81" customFormat="1" ht="15.95" customHeight="1" x14ac:dyDescent="0.3">
      <c r="A38" s="93"/>
      <c r="B38" s="93"/>
      <c r="C38" s="94"/>
      <c r="D38" s="93">
        <v>32214</v>
      </c>
      <c r="E38" s="101" t="s">
        <v>94</v>
      </c>
      <c r="H38" s="97">
        <f t="shared" si="0"/>
        <v>159</v>
      </c>
      <c r="I38" s="96"/>
      <c r="J38" s="96"/>
      <c r="K38" s="96">
        <v>159</v>
      </c>
      <c r="L38" s="96"/>
      <c r="M38" s="96"/>
      <c r="N38" s="96"/>
      <c r="O38" s="97">
        <f t="shared" si="2"/>
        <v>159</v>
      </c>
      <c r="P38" s="96">
        <f>'Rashodi-POMOĆNA'!P38</f>
        <v>0</v>
      </c>
      <c r="Q38" s="96"/>
      <c r="R38" s="96">
        <f>'Rashodi-POMOĆNA'!R38</f>
        <v>159</v>
      </c>
      <c r="S38" s="96">
        <f>'Rashodi-POMOĆNA'!S38</f>
        <v>0</v>
      </c>
      <c r="T38" s="96">
        <f>'Rashodi-POMOĆNA'!T38</f>
        <v>0</v>
      </c>
      <c r="U38" s="96">
        <f>'Rashodi-POMOĆNA'!U38</f>
        <v>0</v>
      </c>
      <c r="V38" s="220">
        <f t="shared" si="5"/>
        <v>1</v>
      </c>
      <c r="W38" s="72">
        <f t="shared" si="6"/>
        <v>0</v>
      </c>
      <c r="Y38" s="220"/>
      <c r="Z38" s="72">
        <f t="shared" si="8"/>
        <v>0</v>
      </c>
      <c r="AA38" s="220"/>
      <c r="AB38" s="220">
        <f t="shared" si="9"/>
        <v>1</v>
      </c>
      <c r="AC38" s="72">
        <f t="shared" si="10"/>
        <v>0</v>
      </c>
      <c r="AE38" s="220"/>
    </row>
    <row r="39" spans="1:43" s="81" customFormat="1" ht="15.95" customHeight="1" x14ac:dyDescent="0.3">
      <c r="A39" s="93"/>
      <c r="B39" s="93"/>
      <c r="C39" s="94"/>
      <c r="D39" s="93">
        <v>32216</v>
      </c>
      <c r="E39" s="101" t="s">
        <v>95</v>
      </c>
      <c r="H39" s="97">
        <f t="shared" si="0"/>
        <v>93</v>
      </c>
      <c r="I39" s="96"/>
      <c r="J39" s="96"/>
      <c r="K39" s="96">
        <v>93</v>
      </c>
      <c r="L39" s="96"/>
      <c r="M39" s="96"/>
      <c r="N39" s="96"/>
      <c r="O39" s="97">
        <f t="shared" si="2"/>
        <v>93</v>
      </c>
      <c r="P39" s="96">
        <f>'Rashodi-POMOĆNA'!P39</f>
        <v>0</v>
      </c>
      <c r="Q39" s="96"/>
      <c r="R39" s="96">
        <f>'Rashodi-POMOĆNA'!R39</f>
        <v>93</v>
      </c>
      <c r="S39" s="96">
        <f>'Rashodi-POMOĆNA'!S39</f>
        <v>0</v>
      </c>
      <c r="T39" s="96">
        <f>'Rashodi-POMOĆNA'!T39</f>
        <v>0</v>
      </c>
      <c r="U39" s="96">
        <f>'Rashodi-POMOĆNA'!U39</f>
        <v>0</v>
      </c>
      <c r="V39" s="220">
        <f t="shared" si="5"/>
        <v>1</v>
      </c>
      <c r="W39" s="72">
        <f t="shared" si="6"/>
        <v>0</v>
      </c>
      <c r="Y39" s="220"/>
      <c r="Z39" s="72">
        <f t="shared" si="8"/>
        <v>0</v>
      </c>
      <c r="AA39" s="220"/>
      <c r="AB39" s="220">
        <f t="shared" si="9"/>
        <v>1</v>
      </c>
      <c r="AC39" s="72">
        <f t="shared" si="10"/>
        <v>0</v>
      </c>
      <c r="AE39" s="220"/>
    </row>
    <row r="40" spans="1:43" s="81" customFormat="1" ht="15.95" customHeight="1" x14ac:dyDescent="0.3">
      <c r="A40" s="93"/>
      <c r="B40" s="93"/>
      <c r="C40" s="94"/>
      <c r="D40" s="93">
        <v>32219</v>
      </c>
      <c r="E40" s="101" t="s">
        <v>96</v>
      </c>
      <c r="H40" s="97">
        <f t="shared" si="0"/>
        <v>116</v>
      </c>
      <c r="I40" s="96"/>
      <c r="J40" s="96"/>
      <c r="K40" s="96">
        <v>116</v>
      </c>
      <c r="L40" s="96"/>
      <c r="M40" s="96"/>
      <c r="N40" s="96"/>
      <c r="O40" s="97">
        <f t="shared" si="2"/>
        <v>116</v>
      </c>
      <c r="P40" s="96">
        <f>'Rashodi-POMOĆNA'!P40</f>
        <v>0</v>
      </c>
      <c r="Q40" s="96"/>
      <c r="R40" s="96">
        <f>'Rashodi-POMOĆNA'!R40</f>
        <v>116</v>
      </c>
      <c r="S40" s="96">
        <f>'Rashodi-POMOĆNA'!S40</f>
        <v>0</v>
      </c>
      <c r="T40" s="96">
        <f>'Rashodi-POMOĆNA'!T40</f>
        <v>0</v>
      </c>
      <c r="U40" s="96">
        <f>'Rashodi-POMOĆNA'!U40</f>
        <v>0</v>
      </c>
      <c r="V40" s="220">
        <f t="shared" si="5"/>
        <v>1</v>
      </c>
      <c r="W40" s="72">
        <f t="shared" si="6"/>
        <v>0</v>
      </c>
      <c r="Y40" s="220"/>
      <c r="Z40" s="72">
        <f t="shared" si="8"/>
        <v>0</v>
      </c>
      <c r="AA40" s="220"/>
      <c r="AB40" s="220">
        <f t="shared" si="9"/>
        <v>1</v>
      </c>
      <c r="AC40" s="72">
        <f t="shared" si="10"/>
        <v>0</v>
      </c>
      <c r="AE40" s="220"/>
    </row>
    <row r="41" spans="1:43" s="91" customFormat="1" ht="15.95" customHeight="1" x14ac:dyDescent="0.3">
      <c r="A41" s="88"/>
      <c r="B41" s="88"/>
      <c r="C41" s="88">
        <v>3223</v>
      </c>
      <c r="D41" s="88"/>
      <c r="E41" s="89" t="s">
        <v>187</v>
      </c>
      <c r="F41" s="90"/>
      <c r="G41" s="100"/>
      <c r="H41" s="92">
        <f t="shared" si="0"/>
        <v>10378</v>
      </c>
      <c r="I41" s="90">
        <f>SUM(I42:I43)</f>
        <v>10378</v>
      </c>
      <c r="J41" s="90">
        <f t="shared" ref="J41:N41" si="40">SUM(J42:J43)</f>
        <v>0</v>
      </c>
      <c r="K41" s="90">
        <f t="shared" si="40"/>
        <v>0</v>
      </c>
      <c r="L41" s="90">
        <f t="shared" si="40"/>
        <v>0</v>
      </c>
      <c r="M41" s="90">
        <f t="shared" si="40"/>
        <v>0</v>
      </c>
      <c r="N41" s="90">
        <f t="shared" si="40"/>
        <v>0</v>
      </c>
      <c r="O41" s="92">
        <f t="shared" si="2"/>
        <v>8899</v>
      </c>
      <c r="P41" s="90">
        <f>SUM(P42:P43)</f>
        <v>8899</v>
      </c>
      <c r="Q41" s="90">
        <f t="shared" ref="Q41:U41" si="41">SUM(Q42:Q43)</f>
        <v>0</v>
      </c>
      <c r="R41" s="90">
        <f t="shared" si="41"/>
        <v>0</v>
      </c>
      <c r="S41" s="90">
        <f t="shared" si="41"/>
        <v>0</v>
      </c>
      <c r="T41" s="90">
        <f t="shared" si="41"/>
        <v>0</v>
      </c>
      <c r="U41" s="90">
        <f t="shared" si="41"/>
        <v>0</v>
      </c>
      <c r="V41" s="220">
        <f t="shared" si="5"/>
        <v>0.8574869917132395</v>
      </c>
      <c r="W41" s="72">
        <f t="shared" si="6"/>
        <v>-1479</v>
      </c>
      <c r="X41" s="87"/>
      <c r="Y41" s="220">
        <f t="shared" si="7"/>
        <v>0.8574869917132395</v>
      </c>
      <c r="Z41" s="72">
        <f t="shared" si="8"/>
        <v>-1479</v>
      </c>
      <c r="AA41" s="220"/>
      <c r="AB41" s="220"/>
      <c r="AC41" s="72">
        <f t="shared" si="10"/>
        <v>0</v>
      </c>
      <c r="AD41" s="87"/>
      <c r="AE41" s="220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</row>
    <row r="42" spans="1:43" s="81" customFormat="1" ht="15.95" customHeight="1" x14ac:dyDescent="0.3">
      <c r="A42" s="93"/>
      <c r="B42" s="93"/>
      <c r="C42" s="94"/>
      <c r="D42" s="93">
        <v>32231</v>
      </c>
      <c r="E42" s="101" t="s">
        <v>188</v>
      </c>
      <c r="H42" s="97">
        <f t="shared" si="0"/>
        <v>3742</v>
      </c>
      <c r="I42" s="96">
        <v>3742</v>
      </c>
      <c r="J42" s="96"/>
      <c r="K42" s="96"/>
      <c r="L42" s="96"/>
      <c r="M42" s="96"/>
      <c r="N42" s="96"/>
      <c r="O42" s="97">
        <f t="shared" si="2"/>
        <v>2263</v>
      </c>
      <c r="P42" s="96">
        <f>'Rashodi-POMOĆNA'!P42</f>
        <v>2263</v>
      </c>
      <c r="Q42" s="96"/>
      <c r="R42" s="96">
        <f>'Rashodi-POMOĆNA'!R42</f>
        <v>0</v>
      </c>
      <c r="S42" s="96">
        <f>'Rashodi-POMOĆNA'!S42</f>
        <v>0</v>
      </c>
      <c r="T42" s="96">
        <f>'Rashodi-POMOĆNA'!T42</f>
        <v>0</v>
      </c>
      <c r="U42" s="96">
        <f>'Rashodi-POMOĆNA'!U42</f>
        <v>0</v>
      </c>
      <c r="V42" s="220">
        <f t="shared" si="5"/>
        <v>0.60475681453768038</v>
      </c>
      <c r="W42" s="72">
        <f t="shared" si="6"/>
        <v>-1479</v>
      </c>
      <c r="Y42" s="220">
        <f t="shared" si="7"/>
        <v>0.60475681453768038</v>
      </c>
      <c r="Z42" s="72">
        <f t="shared" si="8"/>
        <v>-1479</v>
      </c>
      <c r="AA42" s="220"/>
      <c r="AB42" s="220"/>
      <c r="AC42" s="72">
        <f t="shared" si="10"/>
        <v>0</v>
      </c>
      <c r="AE42" s="220"/>
    </row>
    <row r="43" spans="1:43" s="81" customFormat="1" ht="15.95" customHeight="1" x14ac:dyDescent="0.3">
      <c r="A43" s="93"/>
      <c r="B43" s="93"/>
      <c r="C43" s="94"/>
      <c r="D43" s="93">
        <v>32233</v>
      </c>
      <c r="E43" s="101" t="s">
        <v>189</v>
      </c>
      <c r="H43" s="97">
        <f t="shared" si="0"/>
        <v>6636</v>
      </c>
      <c r="I43" s="96">
        <v>6636</v>
      </c>
      <c r="J43" s="96"/>
      <c r="K43" s="96"/>
      <c r="L43" s="96"/>
      <c r="M43" s="96"/>
      <c r="N43" s="96"/>
      <c r="O43" s="97">
        <f t="shared" si="2"/>
        <v>6636</v>
      </c>
      <c r="P43" s="96">
        <f>'Rashodi-POMOĆNA'!P43</f>
        <v>6636</v>
      </c>
      <c r="Q43" s="96"/>
      <c r="R43" s="96">
        <f>'Rashodi-POMOĆNA'!R43</f>
        <v>0</v>
      </c>
      <c r="S43" s="96">
        <f>'Rashodi-POMOĆNA'!S43</f>
        <v>0</v>
      </c>
      <c r="T43" s="96">
        <f>'Rashodi-POMOĆNA'!T43</f>
        <v>0</v>
      </c>
      <c r="U43" s="96">
        <f>'Rashodi-POMOĆNA'!U43</f>
        <v>0</v>
      </c>
      <c r="V43" s="220">
        <f t="shared" si="5"/>
        <v>1</v>
      </c>
      <c r="W43" s="72">
        <f t="shared" si="6"/>
        <v>0</v>
      </c>
      <c r="Y43" s="220">
        <f t="shared" si="7"/>
        <v>1</v>
      </c>
      <c r="Z43" s="72">
        <f t="shared" si="8"/>
        <v>0</v>
      </c>
      <c r="AA43" s="220"/>
      <c r="AB43" s="220"/>
      <c r="AC43" s="72">
        <f t="shared" si="10"/>
        <v>0</v>
      </c>
      <c r="AE43" s="220"/>
    </row>
    <row r="44" spans="1:43" s="91" customFormat="1" ht="15.95" customHeight="1" x14ac:dyDescent="0.3">
      <c r="A44" s="88"/>
      <c r="B44" s="88"/>
      <c r="C44" s="88">
        <v>3224</v>
      </c>
      <c r="D44" s="88"/>
      <c r="E44" s="89" t="s">
        <v>97</v>
      </c>
      <c r="H44" s="92">
        <f t="shared" si="0"/>
        <v>133</v>
      </c>
      <c r="I44" s="90">
        <f t="shared" ref="I44:N44" si="42">SUM(I45)</f>
        <v>0</v>
      </c>
      <c r="J44" s="90">
        <f t="shared" si="42"/>
        <v>0</v>
      </c>
      <c r="K44" s="90">
        <f t="shared" si="42"/>
        <v>133</v>
      </c>
      <c r="L44" s="90">
        <f t="shared" si="42"/>
        <v>0</v>
      </c>
      <c r="M44" s="90">
        <f t="shared" si="42"/>
        <v>0</v>
      </c>
      <c r="N44" s="90">
        <f t="shared" si="42"/>
        <v>0</v>
      </c>
      <c r="O44" s="92">
        <f t="shared" si="2"/>
        <v>133</v>
      </c>
      <c r="P44" s="90">
        <f t="shared" ref="P44:U44" si="43">SUM(P45)</f>
        <v>0</v>
      </c>
      <c r="Q44" s="90">
        <f t="shared" si="43"/>
        <v>0</v>
      </c>
      <c r="R44" s="90">
        <f t="shared" si="43"/>
        <v>133</v>
      </c>
      <c r="S44" s="90">
        <f t="shared" si="43"/>
        <v>0</v>
      </c>
      <c r="T44" s="90">
        <f t="shared" si="43"/>
        <v>0</v>
      </c>
      <c r="U44" s="90">
        <f t="shared" si="43"/>
        <v>0</v>
      </c>
      <c r="V44" s="220">
        <f t="shared" si="5"/>
        <v>1</v>
      </c>
      <c r="W44" s="72">
        <f t="shared" si="6"/>
        <v>0</v>
      </c>
      <c r="X44" s="87"/>
      <c r="Y44" s="220"/>
      <c r="Z44" s="72">
        <f t="shared" si="8"/>
        <v>0</v>
      </c>
      <c r="AA44" s="220"/>
      <c r="AB44" s="220">
        <f t="shared" si="9"/>
        <v>1</v>
      </c>
      <c r="AC44" s="72">
        <f t="shared" si="10"/>
        <v>0</v>
      </c>
      <c r="AD44" s="87"/>
      <c r="AE44" s="220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</row>
    <row r="45" spans="1:43" s="81" customFormat="1" ht="15.95" customHeight="1" x14ac:dyDescent="0.3">
      <c r="A45" s="93"/>
      <c r="B45" s="93"/>
      <c r="C45" s="94"/>
      <c r="D45" s="93">
        <v>32244</v>
      </c>
      <c r="E45" s="101" t="s">
        <v>98</v>
      </c>
      <c r="F45" s="81">
        <v>0</v>
      </c>
      <c r="G45" s="81">
        <v>0</v>
      </c>
      <c r="H45" s="97">
        <f t="shared" si="0"/>
        <v>133</v>
      </c>
      <c r="I45" s="96">
        <f>P45*7.5345</f>
        <v>0</v>
      </c>
      <c r="J45" s="96">
        <f t="shared" ref="J45:N45" si="44">Q45*7.5345</f>
        <v>0</v>
      </c>
      <c r="K45" s="96">
        <v>133</v>
      </c>
      <c r="L45" s="96">
        <f t="shared" si="44"/>
        <v>0</v>
      </c>
      <c r="M45" s="96">
        <f t="shared" si="44"/>
        <v>0</v>
      </c>
      <c r="N45" s="96">
        <f t="shared" si="44"/>
        <v>0</v>
      </c>
      <c r="O45" s="97">
        <f t="shared" si="2"/>
        <v>133</v>
      </c>
      <c r="P45" s="96">
        <f>'Rashodi-POMOĆNA'!P45</f>
        <v>0</v>
      </c>
      <c r="Q45" s="96"/>
      <c r="R45" s="96">
        <f>'Rashodi-POMOĆNA'!R45</f>
        <v>133</v>
      </c>
      <c r="S45" s="96">
        <f>'Rashodi-POMOĆNA'!S45</f>
        <v>0</v>
      </c>
      <c r="T45" s="96">
        <f>'Rashodi-POMOĆNA'!T45</f>
        <v>0</v>
      </c>
      <c r="U45" s="96">
        <f>'Rashodi-POMOĆNA'!U45</f>
        <v>0</v>
      </c>
      <c r="V45" s="220">
        <f t="shared" si="5"/>
        <v>1</v>
      </c>
      <c r="W45" s="72">
        <f t="shared" si="6"/>
        <v>0</v>
      </c>
      <c r="Y45" s="220"/>
      <c r="Z45" s="72">
        <f t="shared" si="8"/>
        <v>0</v>
      </c>
      <c r="AA45" s="220"/>
      <c r="AB45" s="220">
        <f t="shared" si="9"/>
        <v>1</v>
      </c>
      <c r="AC45" s="72">
        <f t="shared" si="10"/>
        <v>0</v>
      </c>
      <c r="AE45" s="220"/>
    </row>
    <row r="46" spans="1:43" s="91" customFormat="1" ht="15.95" customHeight="1" x14ac:dyDescent="0.3">
      <c r="A46" s="88"/>
      <c r="B46" s="88"/>
      <c r="C46" s="88">
        <v>3225</v>
      </c>
      <c r="D46" s="88"/>
      <c r="E46" s="89" t="s">
        <v>99</v>
      </c>
      <c r="H46" s="92">
        <f t="shared" si="0"/>
        <v>332</v>
      </c>
      <c r="I46" s="90">
        <f t="shared" ref="I46:N46" si="45">SUM(I47:I47)</f>
        <v>0</v>
      </c>
      <c r="J46" s="90">
        <f t="shared" si="45"/>
        <v>0</v>
      </c>
      <c r="K46" s="90">
        <f t="shared" si="45"/>
        <v>133</v>
      </c>
      <c r="L46" s="90">
        <f t="shared" si="45"/>
        <v>199</v>
      </c>
      <c r="M46" s="90">
        <f t="shared" si="45"/>
        <v>0</v>
      </c>
      <c r="N46" s="90">
        <f t="shared" si="45"/>
        <v>0</v>
      </c>
      <c r="O46" s="92">
        <f t="shared" si="2"/>
        <v>340</v>
      </c>
      <c r="P46" s="90">
        <f t="shared" ref="P46:U46" si="46">SUM(P47:P47)</f>
        <v>0</v>
      </c>
      <c r="Q46" s="90">
        <f t="shared" si="46"/>
        <v>0</v>
      </c>
      <c r="R46" s="90">
        <f t="shared" si="46"/>
        <v>133</v>
      </c>
      <c r="S46" s="90">
        <f t="shared" si="46"/>
        <v>207</v>
      </c>
      <c r="T46" s="90">
        <f t="shared" si="46"/>
        <v>0</v>
      </c>
      <c r="U46" s="90">
        <f t="shared" si="46"/>
        <v>0</v>
      </c>
      <c r="V46" s="220">
        <f t="shared" si="5"/>
        <v>1.0240963855421688</v>
      </c>
      <c r="W46" s="72">
        <f t="shared" si="6"/>
        <v>8</v>
      </c>
      <c r="X46" s="87"/>
      <c r="Y46" s="220"/>
      <c r="Z46" s="72">
        <f t="shared" si="8"/>
        <v>0</v>
      </c>
      <c r="AA46" s="220"/>
      <c r="AB46" s="220">
        <f t="shared" si="9"/>
        <v>1</v>
      </c>
      <c r="AC46" s="72">
        <f t="shared" si="10"/>
        <v>0</v>
      </c>
      <c r="AD46" s="87"/>
      <c r="AE46" s="220">
        <f t="shared" si="11"/>
        <v>1.0402010050251256</v>
      </c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</row>
    <row r="47" spans="1:43" s="81" customFormat="1" ht="15.95" customHeight="1" x14ac:dyDescent="0.3">
      <c r="A47" s="93"/>
      <c r="B47" s="93"/>
      <c r="C47" s="94"/>
      <c r="D47" s="93">
        <v>32251</v>
      </c>
      <c r="E47" s="101" t="s">
        <v>99</v>
      </c>
      <c r="H47" s="97">
        <f t="shared" si="0"/>
        <v>332</v>
      </c>
      <c r="I47" s="96">
        <f>P47*7.5345</f>
        <v>0</v>
      </c>
      <c r="J47" s="96">
        <f t="shared" ref="J47:N47" si="47">Q47*7.5345</f>
        <v>0</v>
      </c>
      <c r="K47" s="96">
        <v>133</v>
      </c>
      <c r="L47" s="96">
        <v>199</v>
      </c>
      <c r="M47" s="96">
        <f t="shared" si="47"/>
        <v>0</v>
      </c>
      <c r="N47" s="96">
        <f t="shared" si="47"/>
        <v>0</v>
      </c>
      <c r="O47" s="97">
        <f t="shared" si="2"/>
        <v>340</v>
      </c>
      <c r="P47" s="96">
        <f>'Rashodi-POMOĆNA'!P47</f>
        <v>0</v>
      </c>
      <c r="Q47" s="96"/>
      <c r="R47" s="96">
        <f>'Rashodi-POMOĆNA'!R47</f>
        <v>133</v>
      </c>
      <c r="S47" s="96">
        <f>'Rashodi-POMOĆNA'!S47</f>
        <v>207</v>
      </c>
      <c r="T47" s="96">
        <f>'Rashodi-POMOĆNA'!T47</f>
        <v>0</v>
      </c>
      <c r="U47" s="96">
        <f>'Rashodi-POMOĆNA'!U47</f>
        <v>0</v>
      </c>
      <c r="V47" s="220">
        <f t="shared" si="5"/>
        <v>1.0240963855421688</v>
      </c>
      <c r="W47" s="72">
        <f t="shared" si="6"/>
        <v>8</v>
      </c>
      <c r="Y47" s="220"/>
      <c r="Z47" s="72">
        <f t="shared" si="8"/>
        <v>0</v>
      </c>
      <c r="AA47" s="220"/>
      <c r="AB47" s="220">
        <f t="shared" si="9"/>
        <v>1</v>
      </c>
      <c r="AC47" s="72">
        <f t="shared" si="10"/>
        <v>0</v>
      </c>
      <c r="AE47" s="220">
        <f t="shared" si="11"/>
        <v>1.0402010050251256</v>
      </c>
    </row>
    <row r="48" spans="1:43" s="85" customFormat="1" ht="15.95" customHeight="1" x14ac:dyDescent="0.3">
      <c r="A48" s="82"/>
      <c r="B48" s="82">
        <v>323</v>
      </c>
      <c r="C48" s="82"/>
      <c r="D48" s="82"/>
      <c r="E48" s="103" t="s">
        <v>100</v>
      </c>
      <c r="H48" s="86">
        <f t="shared" si="0"/>
        <v>39976</v>
      </c>
      <c r="I48" s="84">
        <f>I49+I53+I63+I65+I67+I60+I56</f>
        <v>37548</v>
      </c>
      <c r="J48" s="84">
        <f t="shared" ref="J48:N48" si="48">J49+J53+J63+J65+J67+J60</f>
        <v>0</v>
      </c>
      <c r="K48" s="84">
        <f t="shared" si="48"/>
        <v>2428</v>
      </c>
      <c r="L48" s="84">
        <f t="shared" si="48"/>
        <v>0</v>
      </c>
      <c r="M48" s="84">
        <f t="shared" si="48"/>
        <v>0</v>
      </c>
      <c r="N48" s="84">
        <f t="shared" si="48"/>
        <v>0</v>
      </c>
      <c r="O48" s="86">
        <f t="shared" si="2"/>
        <v>42112</v>
      </c>
      <c r="P48" s="84">
        <f t="shared" ref="P48:U48" si="49">P49+P53+P63+P65+P67+P60+P56</f>
        <v>38151</v>
      </c>
      <c r="Q48" s="84">
        <f t="shared" si="49"/>
        <v>0</v>
      </c>
      <c r="R48" s="84">
        <f t="shared" si="49"/>
        <v>1461</v>
      </c>
      <c r="S48" s="84">
        <f t="shared" si="49"/>
        <v>500</v>
      </c>
      <c r="T48" s="84">
        <f t="shared" si="49"/>
        <v>2000</v>
      </c>
      <c r="U48" s="84">
        <f t="shared" si="49"/>
        <v>0</v>
      </c>
      <c r="V48" s="220">
        <f t="shared" si="5"/>
        <v>1.0534320592355413</v>
      </c>
      <c r="W48" s="72">
        <f t="shared" si="6"/>
        <v>2136</v>
      </c>
      <c r="X48" s="87"/>
      <c r="Y48" s="220">
        <f t="shared" si="7"/>
        <v>1.0160594439117929</v>
      </c>
      <c r="Z48" s="72">
        <f t="shared" si="8"/>
        <v>603</v>
      </c>
      <c r="AA48" s="220"/>
      <c r="AB48" s="220">
        <f t="shared" si="9"/>
        <v>0.6017298187808896</v>
      </c>
      <c r="AC48" s="72">
        <f t="shared" si="10"/>
        <v>-967</v>
      </c>
      <c r="AD48" s="87"/>
      <c r="AE48" s="220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</row>
    <row r="49" spans="1:43" s="91" customFormat="1" ht="15.95" customHeight="1" x14ac:dyDescent="0.3">
      <c r="A49" s="88"/>
      <c r="B49" s="88"/>
      <c r="C49" s="88">
        <v>3231</v>
      </c>
      <c r="D49" s="88"/>
      <c r="E49" s="89" t="s">
        <v>101</v>
      </c>
      <c r="F49" s="91">
        <v>0</v>
      </c>
      <c r="G49" s="91">
        <v>0</v>
      </c>
      <c r="H49" s="92">
        <f t="shared" si="0"/>
        <v>564</v>
      </c>
      <c r="I49" s="90">
        <f t="shared" ref="I49:N49" si="50">SUM(I50:I52)</f>
        <v>491</v>
      </c>
      <c r="J49" s="90">
        <f t="shared" si="50"/>
        <v>0</v>
      </c>
      <c r="K49" s="90">
        <f t="shared" si="50"/>
        <v>73</v>
      </c>
      <c r="L49" s="90">
        <f t="shared" si="50"/>
        <v>0</v>
      </c>
      <c r="M49" s="90">
        <f t="shared" si="50"/>
        <v>0</v>
      </c>
      <c r="N49" s="90">
        <f t="shared" si="50"/>
        <v>0</v>
      </c>
      <c r="O49" s="92">
        <f t="shared" si="2"/>
        <v>564</v>
      </c>
      <c r="P49" s="90">
        <f t="shared" ref="P49:U49" si="51">SUM(P50:P52)</f>
        <v>491</v>
      </c>
      <c r="Q49" s="90">
        <f t="shared" si="51"/>
        <v>0</v>
      </c>
      <c r="R49" s="90">
        <f t="shared" si="51"/>
        <v>73</v>
      </c>
      <c r="S49" s="90">
        <f t="shared" si="51"/>
        <v>0</v>
      </c>
      <c r="T49" s="90">
        <f t="shared" si="51"/>
        <v>0</v>
      </c>
      <c r="U49" s="90">
        <f t="shared" si="51"/>
        <v>0</v>
      </c>
      <c r="V49" s="220">
        <f t="shared" si="5"/>
        <v>1</v>
      </c>
      <c r="W49" s="72">
        <f t="shared" si="6"/>
        <v>0</v>
      </c>
      <c r="X49" s="87"/>
      <c r="Y49" s="220">
        <f t="shared" si="7"/>
        <v>1</v>
      </c>
      <c r="Z49" s="72">
        <f t="shared" si="8"/>
        <v>0</v>
      </c>
      <c r="AA49" s="220"/>
      <c r="AB49" s="220">
        <f t="shared" si="9"/>
        <v>1</v>
      </c>
      <c r="AC49" s="72">
        <f t="shared" si="10"/>
        <v>0</v>
      </c>
      <c r="AD49" s="87"/>
      <c r="AE49" s="220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</row>
    <row r="50" spans="1:43" s="81" customFormat="1" ht="15.95" customHeight="1" x14ac:dyDescent="0.3">
      <c r="A50" s="93"/>
      <c r="B50" s="93"/>
      <c r="C50" s="94"/>
      <c r="D50" s="93">
        <v>32311</v>
      </c>
      <c r="E50" s="101" t="s">
        <v>102</v>
      </c>
      <c r="H50" s="97">
        <f t="shared" si="0"/>
        <v>398</v>
      </c>
      <c r="I50" s="96">
        <v>398</v>
      </c>
      <c r="J50" s="96">
        <f t="shared" ref="J50:N52" si="52">Q50*7.5345</f>
        <v>0</v>
      </c>
      <c r="K50" s="96">
        <f t="shared" si="52"/>
        <v>0</v>
      </c>
      <c r="L50" s="96">
        <f t="shared" si="52"/>
        <v>0</v>
      </c>
      <c r="M50" s="96">
        <f t="shared" si="52"/>
        <v>0</v>
      </c>
      <c r="N50" s="96">
        <f t="shared" si="52"/>
        <v>0</v>
      </c>
      <c r="O50" s="97">
        <f t="shared" si="2"/>
        <v>398</v>
      </c>
      <c r="P50" s="96">
        <f>'Rashodi-POMOĆNA'!P50</f>
        <v>398</v>
      </c>
      <c r="Q50" s="96"/>
      <c r="R50" s="96">
        <f>'Rashodi-POMOĆNA'!R50</f>
        <v>0</v>
      </c>
      <c r="S50" s="96">
        <f>'Rashodi-POMOĆNA'!S50</f>
        <v>0</v>
      </c>
      <c r="T50" s="96">
        <f>'Rashodi-POMOĆNA'!T50</f>
        <v>0</v>
      </c>
      <c r="U50" s="96">
        <f>'Rashodi-POMOĆNA'!U50</f>
        <v>0</v>
      </c>
      <c r="V50" s="220">
        <f t="shared" si="5"/>
        <v>1</v>
      </c>
      <c r="W50" s="72">
        <f t="shared" si="6"/>
        <v>0</v>
      </c>
      <c r="Y50" s="220">
        <f t="shared" si="7"/>
        <v>1</v>
      </c>
      <c r="Z50" s="72">
        <f t="shared" si="8"/>
        <v>0</v>
      </c>
      <c r="AA50" s="220"/>
      <c r="AB50" s="220"/>
      <c r="AC50" s="72">
        <f t="shared" si="10"/>
        <v>0</v>
      </c>
      <c r="AE50" s="220"/>
    </row>
    <row r="51" spans="1:43" s="81" customFormat="1" ht="15.95" customHeight="1" x14ac:dyDescent="0.3">
      <c r="A51" s="93"/>
      <c r="B51" s="93"/>
      <c r="C51" s="94"/>
      <c r="D51" s="93">
        <v>32312</v>
      </c>
      <c r="E51" s="101" t="s">
        <v>190</v>
      </c>
      <c r="H51" s="97">
        <f t="shared" si="0"/>
        <v>93</v>
      </c>
      <c r="I51" s="96">
        <v>93</v>
      </c>
      <c r="J51" s="96"/>
      <c r="K51" s="96"/>
      <c r="L51" s="96"/>
      <c r="M51" s="96"/>
      <c r="N51" s="96"/>
      <c r="O51" s="97">
        <f t="shared" si="2"/>
        <v>93</v>
      </c>
      <c r="P51" s="96">
        <f>'Rashodi-POMOĆNA'!P51</f>
        <v>93</v>
      </c>
      <c r="Q51" s="96"/>
      <c r="R51" s="96">
        <f>'Rashodi-POMOĆNA'!R51</f>
        <v>0</v>
      </c>
      <c r="S51" s="96">
        <f>'Rashodi-POMOĆNA'!S51</f>
        <v>0</v>
      </c>
      <c r="T51" s="96">
        <f>'Rashodi-POMOĆNA'!T51</f>
        <v>0</v>
      </c>
      <c r="U51" s="96">
        <f>'Rashodi-POMOĆNA'!U51</f>
        <v>0</v>
      </c>
      <c r="V51" s="220">
        <f t="shared" si="5"/>
        <v>1</v>
      </c>
      <c r="W51" s="72">
        <f t="shared" si="6"/>
        <v>0</v>
      </c>
      <c r="Y51" s="220">
        <f t="shared" si="7"/>
        <v>1</v>
      </c>
      <c r="Z51" s="72">
        <f t="shared" si="8"/>
        <v>0</v>
      </c>
      <c r="AA51" s="220"/>
      <c r="AB51" s="220"/>
      <c r="AC51" s="72">
        <f t="shared" si="10"/>
        <v>0</v>
      </c>
      <c r="AE51" s="220"/>
    </row>
    <row r="52" spans="1:43" s="81" customFormat="1" ht="15.95" customHeight="1" x14ac:dyDescent="0.3">
      <c r="A52" s="93"/>
      <c r="B52" s="93"/>
      <c r="C52" s="94"/>
      <c r="D52" s="93">
        <v>32313</v>
      </c>
      <c r="E52" s="101" t="s">
        <v>103</v>
      </c>
      <c r="H52" s="97">
        <f t="shared" si="0"/>
        <v>73</v>
      </c>
      <c r="I52" s="96">
        <f t="shared" ref="I52" si="53">P52*7.5345</f>
        <v>0</v>
      </c>
      <c r="J52" s="96">
        <f t="shared" si="52"/>
        <v>0</v>
      </c>
      <c r="K52" s="96">
        <v>73</v>
      </c>
      <c r="L52" s="96">
        <f t="shared" si="52"/>
        <v>0</v>
      </c>
      <c r="M52" s="96">
        <f t="shared" si="52"/>
        <v>0</v>
      </c>
      <c r="N52" s="96">
        <f t="shared" si="52"/>
        <v>0</v>
      </c>
      <c r="O52" s="97">
        <f t="shared" si="2"/>
        <v>73</v>
      </c>
      <c r="P52" s="96">
        <f>'Rashodi-POMOĆNA'!P52</f>
        <v>0</v>
      </c>
      <c r="Q52" s="96"/>
      <c r="R52" s="96">
        <f>'Rashodi-POMOĆNA'!R52</f>
        <v>73</v>
      </c>
      <c r="S52" s="96">
        <f>'Rashodi-POMOĆNA'!S52</f>
        <v>0</v>
      </c>
      <c r="T52" s="96">
        <f>'Rashodi-POMOĆNA'!T52</f>
        <v>0</v>
      </c>
      <c r="U52" s="96">
        <f>'Rashodi-POMOĆNA'!U52</f>
        <v>0</v>
      </c>
      <c r="V52" s="220">
        <f t="shared" si="5"/>
        <v>1</v>
      </c>
      <c r="W52" s="72">
        <f t="shared" si="6"/>
        <v>0</v>
      </c>
      <c r="Y52" s="220"/>
      <c r="Z52" s="72">
        <f t="shared" si="8"/>
        <v>0</v>
      </c>
      <c r="AA52" s="220"/>
      <c r="AB52" s="220">
        <f t="shared" si="9"/>
        <v>1</v>
      </c>
      <c r="AC52" s="72">
        <f t="shared" si="10"/>
        <v>0</v>
      </c>
      <c r="AE52" s="220"/>
    </row>
    <row r="53" spans="1:43" s="91" customFormat="1" ht="15.95" customHeight="1" x14ac:dyDescent="0.3">
      <c r="A53" s="88"/>
      <c r="B53" s="88"/>
      <c r="C53" s="88">
        <v>3232</v>
      </c>
      <c r="D53" s="88"/>
      <c r="E53" s="89" t="s">
        <v>179</v>
      </c>
      <c r="F53" s="90">
        <f>SUM(F55:F55)</f>
        <v>0</v>
      </c>
      <c r="G53" s="100">
        <f>SUM(G55:G55)</f>
        <v>0</v>
      </c>
      <c r="H53" s="92">
        <f t="shared" si="0"/>
        <v>997</v>
      </c>
      <c r="I53" s="90">
        <f>SUM(I54:I55)</f>
        <v>0</v>
      </c>
      <c r="J53" s="90">
        <f t="shared" ref="J53:N53" si="54">SUM(J54:J55)</f>
        <v>0</v>
      </c>
      <c r="K53" s="90">
        <f t="shared" si="54"/>
        <v>997</v>
      </c>
      <c r="L53" s="90">
        <f t="shared" si="54"/>
        <v>0</v>
      </c>
      <c r="M53" s="90">
        <f t="shared" si="54"/>
        <v>0</v>
      </c>
      <c r="N53" s="90">
        <f t="shared" si="54"/>
        <v>0</v>
      </c>
      <c r="O53" s="92">
        <f t="shared" si="2"/>
        <v>923</v>
      </c>
      <c r="P53" s="90">
        <f>SUM(P54:P55)</f>
        <v>0</v>
      </c>
      <c r="Q53" s="90">
        <f t="shared" ref="Q53:U53" si="55">SUM(Q54:Q55)</f>
        <v>0</v>
      </c>
      <c r="R53" s="90">
        <f t="shared" si="55"/>
        <v>923</v>
      </c>
      <c r="S53" s="90">
        <f t="shared" si="55"/>
        <v>0</v>
      </c>
      <c r="T53" s="90">
        <f t="shared" si="55"/>
        <v>0</v>
      </c>
      <c r="U53" s="90">
        <f t="shared" si="55"/>
        <v>0</v>
      </c>
      <c r="V53" s="220">
        <f t="shared" si="5"/>
        <v>0.925777331995988</v>
      </c>
      <c r="W53" s="72">
        <f t="shared" si="6"/>
        <v>-74</v>
      </c>
      <c r="X53" s="87"/>
      <c r="Y53" s="220"/>
      <c r="Z53" s="72">
        <f t="shared" si="8"/>
        <v>0</v>
      </c>
      <c r="AA53" s="220"/>
      <c r="AB53" s="220">
        <f t="shared" si="9"/>
        <v>0.925777331995988</v>
      </c>
      <c r="AC53" s="72">
        <f t="shared" si="10"/>
        <v>-74</v>
      </c>
      <c r="AD53" s="87"/>
      <c r="AE53" s="220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</row>
    <row r="54" spans="1:43" s="81" customFormat="1" ht="15.95" customHeight="1" x14ac:dyDescent="0.3">
      <c r="A54" s="93"/>
      <c r="B54" s="93"/>
      <c r="C54" s="94"/>
      <c r="D54" s="93">
        <v>32321</v>
      </c>
      <c r="E54" s="101" t="s">
        <v>197</v>
      </c>
      <c r="H54" s="97">
        <f>SUM(I54:N54)</f>
        <v>133</v>
      </c>
      <c r="I54" s="96"/>
      <c r="J54" s="96"/>
      <c r="K54" s="96">
        <v>133</v>
      </c>
      <c r="L54" s="96"/>
      <c r="M54" s="96"/>
      <c r="N54" s="96"/>
      <c r="O54" s="97">
        <f>SUM(P54:U54)</f>
        <v>123</v>
      </c>
      <c r="P54" s="96">
        <f>'Rashodi-POMOĆNA'!P54</f>
        <v>0</v>
      </c>
      <c r="Q54" s="96"/>
      <c r="R54" s="96">
        <f>'Rashodi-POMOĆNA'!R54</f>
        <v>123</v>
      </c>
      <c r="S54" s="96">
        <f>'Rashodi-POMOĆNA'!S54</f>
        <v>0</v>
      </c>
      <c r="T54" s="96">
        <f>'Rashodi-POMOĆNA'!T54</f>
        <v>0</v>
      </c>
      <c r="U54" s="96">
        <f>'Rashodi-POMOĆNA'!U54</f>
        <v>0</v>
      </c>
      <c r="V54" s="220">
        <f t="shared" si="5"/>
        <v>0.92481203007518797</v>
      </c>
      <c r="W54" s="72">
        <f t="shared" si="6"/>
        <v>-10</v>
      </c>
      <c r="Y54" s="220"/>
      <c r="Z54" s="72">
        <f t="shared" si="8"/>
        <v>0</v>
      </c>
      <c r="AA54" s="220"/>
      <c r="AB54" s="220">
        <f t="shared" si="9"/>
        <v>0.92481203007518797</v>
      </c>
      <c r="AC54" s="72">
        <f t="shared" si="10"/>
        <v>-10</v>
      </c>
      <c r="AE54" s="220"/>
    </row>
    <row r="55" spans="1:43" s="81" customFormat="1" ht="19.5" customHeight="1" x14ac:dyDescent="0.3">
      <c r="A55" s="93"/>
      <c r="B55" s="93"/>
      <c r="C55" s="94"/>
      <c r="D55" s="93">
        <v>32322</v>
      </c>
      <c r="E55" s="101" t="s">
        <v>104</v>
      </c>
      <c r="H55" s="97">
        <f t="shared" si="0"/>
        <v>864</v>
      </c>
      <c r="I55" s="96"/>
      <c r="J55" s="96"/>
      <c r="K55" s="96">
        <v>864</v>
      </c>
      <c r="L55" s="96"/>
      <c r="M55" s="96"/>
      <c r="N55" s="96"/>
      <c r="O55" s="97">
        <f t="shared" si="2"/>
        <v>800</v>
      </c>
      <c r="P55" s="96">
        <f>'Rashodi-POMOĆNA'!P55</f>
        <v>0</v>
      </c>
      <c r="Q55" s="96"/>
      <c r="R55" s="96">
        <f>'Rashodi-POMOĆNA'!R55</f>
        <v>800</v>
      </c>
      <c r="S55" s="96">
        <f>'Rashodi-POMOĆNA'!S55</f>
        <v>0</v>
      </c>
      <c r="T55" s="96">
        <f>'Rashodi-POMOĆNA'!T55</f>
        <v>0</v>
      </c>
      <c r="U55" s="96">
        <f>'Rashodi-POMOĆNA'!U55</f>
        <v>0</v>
      </c>
      <c r="V55" s="220">
        <f t="shared" si="5"/>
        <v>0.92592592592592593</v>
      </c>
      <c r="W55" s="72">
        <f t="shared" si="6"/>
        <v>-64</v>
      </c>
      <c r="Y55" s="220"/>
      <c r="Z55" s="72">
        <f t="shared" si="8"/>
        <v>0</v>
      </c>
      <c r="AA55" s="220"/>
      <c r="AB55" s="220">
        <f t="shared" si="9"/>
        <v>0.92592592592592593</v>
      </c>
      <c r="AC55" s="72">
        <f t="shared" si="10"/>
        <v>-64</v>
      </c>
      <c r="AE55" s="220"/>
    </row>
    <row r="56" spans="1:43" s="91" customFormat="1" ht="15.95" customHeight="1" x14ac:dyDescent="0.3">
      <c r="A56" s="88"/>
      <c r="B56" s="88"/>
      <c r="C56" s="88">
        <v>3234</v>
      </c>
      <c r="D56" s="88"/>
      <c r="E56" s="89" t="s">
        <v>191</v>
      </c>
      <c r="H56" s="92">
        <f>SUM(I56:N56)</f>
        <v>9741</v>
      </c>
      <c r="I56" s="90">
        <f>SUM(I57:I59)</f>
        <v>9741</v>
      </c>
      <c r="J56" s="90">
        <f t="shared" ref="J56:N56" si="56">SUM(J57:J59)</f>
        <v>0</v>
      </c>
      <c r="K56" s="90">
        <f t="shared" si="56"/>
        <v>0</v>
      </c>
      <c r="L56" s="90">
        <f t="shared" si="56"/>
        <v>0</v>
      </c>
      <c r="M56" s="90">
        <f t="shared" si="56"/>
        <v>0</v>
      </c>
      <c r="N56" s="90">
        <f t="shared" si="56"/>
        <v>0</v>
      </c>
      <c r="O56" s="92">
        <f>SUM(P56:U56)</f>
        <v>9789</v>
      </c>
      <c r="P56" s="90">
        <f>SUM(P57:P59)</f>
        <v>9789</v>
      </c>
      <c r="Q56" s="90">
        <f t="shared" ref="Q56:U56" si="57">SUM(Q57:Q59)</f>
        <v>0</v>
      </c>
      <c r="R56" s="90">
        <f t="shared" si="57"/>
        <v>0</v>
      </c>
      <c r="S56" s="90">
        <f t="shared" si="57"/>
        <v>0</v>
      </c>
      <c r="T56" s="90">
        <f t="shared" si="57"/>
        <v>0</v>
      </c>
      <c r="U56" s="90">
        <f t="shared" si="57"/>
        <v>0</v>
      </c>
      <c r="V56" s="220">
        <f t="shared" si="5"/>
        <v>1.004927625500462</v>
      </c>
      <c r="W56" s="72">
        <f t="shared" si="6"/>
        <v>48</v>
      </c>
      <c r="X56" s="87"/>
      <c r="Y56" s="220">
        <f t="shared" si="7"/>
        <v>1.004927625500462</v>
      </c>
      <c r="Z56" s="72">
        <f t="shared" si="8"/>
        <v>48</v>
      </c>
      <c r="AA56" s="220"/>
      <c r="AB56" s="220"/>
      <c r="AC56" s="72">
        <f t="shared" si="10"/>
        <v>0</v>
      </c>
      <c r="AD56" s="87"/>
      <c r="AE56" s="220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</row>
    <row r="57" spans="1:43" s="81" customFormat="1" ht="15.95" customHeight="1" x14ac:dyDescent="0.3">
      <c r="A57" s="93"/>
      <c r="B57" s="93"/>
      <c r="C57" s="94"/>
      <c r="D57" s="93">
        <v>32341</v>
      </c>
      <c r="E57" s="101" t="s">
        <v>192</v>
      </c>
      <c r="H57" s="97">
        <f>SUM(I57:N57)</f>
        <v>637</v>
      </c>
      <c r="I57" s="96">
        <v>637</v>
      </c>
      <c r="J57" s="96"/>
      <c r="K57" s="96"/>
      <c r="L57" s="96"/>
      <c r="M57" s="96"/>
      <c r="N57" s="96"/>
      <c r="O57" s="97">
        <f>SUM(P57:U57)</f>
        <v>637</v>
      </c>
      <c r="P57" s="96">
        <f>'Rashodi-POMOĆNA'!P57</f>
        <v>637</v>
      </c>
      <c r="Q57" s="96"/>
      <c r="R57" s="96">
        <f>'Rashodi-POMOĆNA'!R57</f>
        <v>0</v>
      </c>
      <c r="S57" s="96">
        <f>'Rashodi-POMOĆNA'!S57</f>
        <v>0</v>
      </c>
      <c r="T57" s="96">
        <f>'Rashodi-POMOĆNA'!T57</f>
        <v>0</v>
      </c>
      <c r="U57" s="96">
        <f>'Rashodi-POMOĆNA'!U57</f>
        <v>0</v>
      </c>
      <c r="V57" s="220">
        <f t="shared" si="5"/>
        <v>1</v>
      </c>
      <c r="W57" s="72">
        <f t="shared" si="6"/>
        <v>0</v>
      </c>
      <c r="Y57" s="220">
        <f t="shared" si="7"/>
        <v>1</v>
      </c>
      <c r="Z57" s="72">
        <f t="shared" si="8"/>
        <v>0</v>
      </c>
      <c r="AA57" s="220"/>
      <c r="AB57" s="220"/>
      <c r="AC57" s="72">
        <f t="shared" si="10"/>
        <v>0</v>
      </c>
      <c r="AE57" s="220"/>
    </row>
    <row r="58" spans="1:43" s="81" customFormat="1" ht="15.95" customHeight="1" x14ac:dyDescent="0.3">
      <c r="A58" s="93"/>
      <c r="B58" s="93"/>
      <c r="C58" s="94"/>
      <c r="D58" s="93">
        <v>32342</v>
      </c>
      <c r="E58" s="101" t="s">
        <v>193</v>
      </c>
      <c r="H58" s="97">
        <f t="shared" ref="H58:H59" si="58">SUM(I58:N58)</f>
        <v>212</v>
      </c>
      <c r="I58" s="96">
        <v>212</v>
      </c>
      <c r="J58" s="96"/>
      <c r="K58" s="96"/>
      <c r="L58" s="96"/>
      <c r="M58" s="96"/>
      <c r="N58" s="96"/>
      <c r="O58" s="97">
        <f t="shared" ref="O58:O59" si="59">SUM(P58:U58)</f>
        <v>260</v>
      </c>
      <c r="P58" s="96">
        <f>'Rashodi-POMOĆNA'!P58</f>
        <v>260</v>
      </c>
      <c r="Q58" s="96"/>
      <c r="R58" s="96">
        <f>'Rashodi-POMOĆNA'!R58</f>
        <v>0</v>
      </c>
      <c r="S58" s="96">
        <f>'Rashodi-POMOĆNA'!S58</f>
        <v>0</v>
      </c>
      <c r="T58" s="96">
        <f>'Rashodi-POMOĆNA'!T58</f>
        <v>0</v>
      </c>
      <c r="U58" s="96">
        <f>'Rashodi-POMOĆNA'!U58</f>
        <v>0</v>
      </c>
      <c r="V58" s="220">
        <f t="shared" si="5"/>
        <v>1.2264150943396226</v>
      </c>
      <c r="W58" s="72">
        <f t="shared" si="6"/>
        <v>48</v>
      </c>
      <c r="Y58" s="220">
        <f t="shared" si="7"/>
        <v>1.2264150943396226</v>
      </c>
      <c r="Z58" s="72">
        <f t="shared" si="8"/>
        <v>48</v>
      </c>
      <c r="AA58" s="220"/>
      <c r="AB58" s="220"/>
      <c r="AC58" s="72">
        <f t="shared" si="10"/>
        <v>0</v>
      </c>
      <c r="AE58" s="220"/>
    </row>
    <row r="59" spans="1:43" s="81" customFormat="1" ht="15.95" customHeight="1" x14ac:dyDescent="0.3">
      <c r="A59" s="93"/>
      <c r="B59" s="93"/>
      <c r="C59" s="94"/>
      <c r="D59" s="93">
        <v>32349</v>
      </c>
      <c r="E59" s="101" t="s">
        <v>194</v>
      </c>
      <c r="H59" s="97">
        <f t="shared" si="58"/>
        <v>8892</v>
      </c>
      <c r="I59" s="96">
        <v>8892</v>
      </c>
      <c r="J59" s="96"/>
      <c r="K59" s="96"/>
      <c r="L59" s="96"/>
      <c r="M59" s="96"/>
      <c r="N59" s="96"/>
      <c r="O59" s="97">
        <f t="shared" si="59"/>
        <v>8892</v>
      </c>
      <c r="P59" s="96">
        <f>'Rashodi-POMOĆNA'!P59</f>
        <v>8892</v>
      </c>
      <c r="Q59" s="96"/>
      <c r="R59" s="96">
        <f>'Rashodi-POMOĆNA'!R59</f>
        <v>0</v>
      </c>
      <c r="S59" s="96">
        <f>'Rashodi-POMOĆNA'!S59</f>
        <v>0</v>
      </c>
      <c r="T59" s="96">
        <f>'Rashodi-POMOĆNA'!T59</f>
        <v>0</v>
      </c>
      <c r="U59" s="96">
        <f>'Rashodi-POMOĆNA'!U59</f>
        <v>0</v>
      </c>
      <c r="V59" s="220">
        <f t="shared" si="5"/>
        <v>1</v>
      </c>
      <c r="W59" s="72">
        <f t="shared" si="6"/>
        <v>0</v>
      </c>
      <c r="Y59" s="220">
        <f t="shared" si="7"/>
        <v>1</v>
      </c>
      <c r="Z59" s="72">
        <f t="shared" si="8"/>
        <v>0</v>
      </c>
      <c r="AA59" s="220"/>
      <c r="AB59" s="220"/>
      <c r="AC59" s="72">
        <f t="shared" si="10"/>
        <v>0</v>
      </c>
      <c r="AE59" s="220"/>
    </row>
    <row r="60" spans="1:43" s="91" customFormat="1" ht="15.95" customHeight="1" x14ac:dyDescent="0.3">
      <c r="A60" s="88"/>
      <c r="B60" s="88"/>
      <c r="C60" s="88">
        <v>3235</v>
      </c>
      <c r="D60" s="88"/>
      <c r="E60" s="89" t="s">
        <v>105</v>
      </c>
      <c r="F60" s="90"/>
      <c r="G60" s="100"/>
      <c r="H60" s="92">
        <f t="shared" si="0"/>
        <v>19749</v>
      </c>
      <c r="I60" s="90">
        <f>SUM(I61:I62)</f>
        <v>19683</v>
      </c>
      <c r="J60" s="90">
        <f t="shared" ref="J60:N60" si="60">SUM(J61:J62)</f>
        <v>0</v>
      </c>
      <c r="K60" s="90">
        <f t="shared" si="60"/>
        <v>66</v>
      </c>
      <c r="L60" s="90">
        <f t="shared" si="60"/>
        <v>0</v>
      </c>
      <c r="M60" s="90">
        <f t="shared" si="60"/>
        <v>0</v>
      </c>
      <c r="N60" s="90">
        <f t="shared" si="60"/>
        <v>0</v>
      </c>
      <c r="O60" s="92">
        <f t="shared" si="2"/>
        <v>19749</v>
      </c>
      <c r="P60" s="90">
        <f>SUM(P61:P62)</f>
        <v>19683</v>
      </c>
      <c r="Q60" s="90">
        <f t="shared" ref="Q60:U60" si="61">SUM(Q61:Q62)</f>
        <v>0</v>
      </c>
      <c r="R60" s="90">
        <f t="shared" si="61"/>
        <v>66</v>
      </c>
      <c r="S60" s="90">
        <f t="shared" si="61"/>
        <v>0</v>
      </c>
      <c r="T60" s="90">
        <f t="shared" si="61"/>
        <v>0</v>
      </c>
      <c r="U60" s="90">
        <f t="shared" si="61"/>
        <v>0</v>
      </c>
      <c r="V60" s="220">
        <f t="shared" si="5"/>
        <v>1</v>
      </c>
      <c r="W60" s="72">
        <f t="shared" si="6"/>
        <v>0</v>
      </c>
      <c r="X60" s="87"/>
      <c r="Y60" s="220">
        <f t="shared" si="7"/>
        <v>1</v>
      </c>
      <c r="Z60" s="72">
        <f t="shared" si="8"/>
        <v>0</v>
      </c>
      <c r="AA60" s="220"/>
      <c r="AB60" s="220">
        <f t="shared" si="9"/>
        <v>1</v>
      </c>
      <c r="AC60" s="72">
        <f t="shared" si="10"/>
        <v>0</v>
      </c>
      <c r="AD60" s="87"/>
      <c r="AE60" s="220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</row>
    <row r="61" spans="1:43" s="81" customFormat="1" ht="15.95" customHeight="1" x14ac:dyDescent="0.3">
      <c r="A61" s="93"/>
      <c r="B61" s="93"/>
      <c r="C61" s="94"/>
      <c r="D61" s="93">
        <v>32352</v>
      </c>
      <c r="E61" s="101" t="s">
        <v>195</v>
      </c>
      <c r="H61" s="97">
        <f>SUM(I61:N61)</f>
        <v>19683</v>
      </c>
      <c r="I61" s="96">
        <v>19683</v>
      </c>
      <c r="J61" s="96"/>
      <c r="K61" s="96"/>
      <c r="L61" s="96"/>
      <c r="M61" s="96"/>
      <c r="N61" s="96"/>
      <c r="O61" s="97">
        <f>SUM(P61:U61)</f>
        <v>19683</v>
      </c>
      <c r="P61" s="96">
        <f>'Rashodi-POMOĆNA'!P61</f>
        <v>19683</v>
      </c>
      <c r="Q61" s="96"/>
      <c r="R61" s="96">
        <f>'Rashodi-POMOĆNA'!R61</f>
        <v>0</v>
      </c>
      <c r="S61" s="96">
        <f>'Rashodi-POMOĆNA'!S61</f>
        <v>0</v>
      </c>
      <c r="T61" s="96">
        <f>'Rashodi-POMOĆNA'!T61</f>
        <v>0</v>
      </c>
      <c r="U61" s="96">
        <f>'Rashodi-POMOĆNA'!U61</f>
        <v>0</v>
      </c>
      <c r="V61" s="220">
        <f t="shared" si="5"/>
        <v>1</v>
      </c>
      <c r="W61" s="72">
        <f t="shared" si="6"/>
        <v>0</v>
      </c>
      <c r="Y61" s="220">
        <f t="shared" si="7"/>
        <v>1</v>
      </c>
      <c r="Z61" s="72">
        <f t="shared" si="8"/>
        <v>0</v>
      </c>
      <c r="AA61" s="220"/>
      <c r="AB61" s="220"/>
      <c r="AC61" s="72">
        <f t="shared" si="10"/>
        <v>0</v>
      </c>
      <c r="AE61" s="220"/>
    </row>
    <row r="62" spans="1:43" s="81" customFormat="1" ht="15.95" customHeight="1" x14ac:dyDescent="0.3">
      <c r="A62" s="93"/>
      <c r="B62" s="93"/>
      <c r="C62" s="94"/>
      <c r="D62" s="93">
        <v>32354</v>
      </c>
      <c r="E62" s="101" t="s">
        <v>106</v>
      </c>
      <c r="H62" s="97">
        <f t="shared" si="0"/>
        <v>66</v>
      </c>
      <c r="I62" s="96"/>
      <c r="J62" s="96"/>
      <c r="K62" s="96">
        <v>66</v>
      </c>
      <c r="L62" s="96"/>
      <c r="M62" s="96"/>
      <c r="N62" s="96"/>
      <c r="O62" s="97">
        <f t="shared" si="2"/>
        <v>66</v>
      </c>
      <c r="P62" s="96">
        <f>'Rashodi-POMOĆNA'!P62</f>
        <v>0</v>
      </c>
      <c r="Q62" s="96"/>
      <c r="R62" s="96">
        <f>'Rashodi-POMOĆNA'!R62</f>
        <v>66</v>
      </c>
      <c r="S62" s="96">
        <f>'Rashodi-POMOĆNA'!S62</f>
        <v>0</v>
      </c>
      <c r="T62" s="96">
        <f>'Rashodi-POMOĆNA'!T62</f>
        <v>0</v>
      </c>
      <c r="U62" s="96">
        <f>'Rashodi-POMOĆNA'!U62</f>
        <v>0</v>
      </c>
      <c r="V62" s="220">
        <f t="shared" si="5"/>
        <v>1</v>
      </c>
      <c r="W62" s="72">
        <f t="shared" si="6"/>
        <v>0</v>
      </c>
      <c r="Y62" s="220"/>
      <c r="Z62" s="72">
        <f t="shared" si="8"/>
        <v>0</v>
      </c>
      <c r="AA62" s="220"/>
      <c r="AB62" s="220">
        <f t="shared" si="9"/>
        <v>1</v>
      </c>
      <c r="AC62" s="72">
        <f t="shared" si="10"/>
        <v>0</v>
      </c>
      <c r="AE62" s="220"/>
    </row>
    <row r="63" spans="1:43" s="91" customFormat="1" ht="15.95" customHeight="1" x14ac:dyDescent="0.3">
      <c r="A63" s="88"/>
      <c r="B63" s="88"/>
      <c r="C63" s="88">
        <v>3237</v>
      </c>
      <c r="D63" s="88"/>
      <c r="E63" s="89" t="s">
        <v>107</v>
      </c>
      <c r="F63" s="90"/>
      <c r="G63" s="100"/>
      <c r="H63" s="92">
        <f t="shared" si="0"/>
        <v>2124</v>
      </c>
      <c r="I63" s="90">
        <f t="shared" ref="I63:N63" si="62">SUM(I64:I64)</f>
        <v>2124</v>
      </c>
      <c r="J63" s="90">
        <f t="shared" si="62"/>
        <v>0</v>
      </c>
      <c r="K63" s="90">
        <f t="shared" si="62"/>
        <v>0</v>
      </c>
      <c r="L63" s="90">
        <f t="shared" si="62"/>
        <v>0</v>
      </c>
      <c r="M63" s="90">
        <f t="shared" si="62"/>
        <v>0</v>
      </c>
      <c r="N63" s="90">
        <f t="shared" si="62"/>
        <v>0</v>
      </c>
      <c r="O63" s="92">
        <f t="shared" si="2"/>
        <v>4224</v>
      </c>
      <c r="P63" s="90">
        <f t="shared" ref="P63:U63" si="63">SUM(P64:P64)</f>
        <v>2724</v>
      </c>
      <c r="Q63" s="90">
        <f t="shared" si="63"/>
        <v>0</v>
      </c>
      <c r="R63" s="90">
        <f t="shared" si="63"/>
        <v>0</v>
      </c>
      <c r="S63" s="90">
        <f t="shared" si="63"/>
        <v>500</v>
      </c>
      <c r="T63" s="90">
        <f t="shared" si="63"/>
        <v>1000</v>
      </c>
      <c r="U63" s="90">
        <f t="shared" si="63"/>
        <v>0</v>
      </c>
      <c r="V63" s="220">
        <f t="shared" si="5"/>
        <v>1.9887005649717515</v>
      </c>
      <c r="W63" s="72">
        <f t="shared" si="6"/>
        <v>2100</v>
      </c>
      <c r="X63" s="87"/>
      <c r="Y63" s="220">
        <f t="shared" si="7"/>
        <v>1.2824858757062148</v>
      </c>
      <c r="Z63" s="72">
        <f t="shared" si="8"/>
        <v>600</v>
      </c>
      <c r="AA63" s="220"/>
      <c r="AB63" s="220"/>
      <c r="AC63" s="72">
        <f t="shared" si="10"/>
        <v>0</v>
      </c>
      <c r="AD63" s="87"/>
      <c r="AE63" s="220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</row>
    <row r="64" spans="1:43" s="81" customFormat="1" ht="15.95" customHeight="1" x14ac:dyDescent="0.3">
      <c r="A64" s="93"/>
      <c r="B64" s="93"/>
      <c r="C64" s="94"/>
      <c r="D64" s="93">
        <v>32379</v>
      </c>
      <c r="E64" s="101" t="s">
        <v>108</v>
      </c>
      <c r="H64" s="97">
        <f t="shared" si="0"/>
        <v>2124</v>
      </c>
      <c r="I64" s="96">
        <v>2124</v>
      </c>
      <c r="J64" s="96"/>
      <c r="K64" s="96"/>
      <c r="L64" s="96"/>
      <c r="M64" s="96"/>
      <c r="N64" s="96">
        <f t="shared" ref="N64" si="64">U64*7.5345</f>
        <v>0</v>
      </c>
      <c r="O64" s="97">
        <f t="shared" si="2"/>
        <v>4224</v>
      </c>
      <c r="P64" s="96">
        <f>'Rashodi-POMOĆNA'!P64</f>
        <v>2724</v>
      </c>
      <c r="Q64" s="96"/>
      <c r="R64" s="96">
        <f>'Rashodi-POMOĆNA'!R64</f>
        <v>0</v>
      </c>
      <c r="S64" s="96">
        <f>'Rashodi-POMOĆNA'!S64</f>
        <v>500</v>
      </c>
      <c r="T64" s="96">
        <f>'Rashodi-POMOĆNA'!T64</f>
        <v>1000</v>
      </c>
      <c r="U64" s="96">
        <f>'Rashodi-POMOĆNA'!U64</f>
        <v>0</v>
      </c>
      <c r="V64" s="220">
        <f t="shared" si="5"/>
        <v>1.9887005649717515</v>
      </c>
      <c r="W64" s="72">
        <f t="shared" si="6"/>
        <v>2100</v>
      </c>
      <c r="Y64" s="220">
        <f t="shared" si="7"/>
        <v>1.2824858757062148</v>
      </c>
      <c r="Z64" s="72">
        <f t="shared" si="8"/>
        <v>600</v>
      </c>
      <c r="AA64" s="220"/>
      <c r="AB64" s="220"/>
      <c r="AC64" s="72">
        <f t="shared" si="10"/>
        <v>0</v>
      </c>
      <c r="AE64" s="220"/>
    </row>
    <row r="65" spans="1:43" s="91" customFormat="1" ht="15.95" customHeight="1" x14ac:dyDescent="0.3">
      <c r="A65" s="88"/>
      <c r="B65" s="88"/>
      <c r="C65" s="88">
        <v>3238</v>
      </c>
      <c r="D65" s="88"/>
      <c r="E65" s="89" t="s">
        <v>109</v>
      </c>
      <c r="F65" s="90"/>
      <c r="G65" s="100"/>
      <c r="H65" s="92">
        <f t="shared" si="0"/>
        <v>597</v>
      </c>
      <c r="I65" s="90">
        <f t="shared" ref="I65:N65" si="65">SUM(I66:I66)</f>
        <v>597</v>
      </c>
      <c r="J65" s="90">
        <f t="shared" si="65"/>
        <v>0</v>
      </c>
      <c r="K65" s="90">
        <f t="shared" si="65"/>
        <v>0</v>
      </c>
      <c r="L65" s="90">
        <f t="shared" si="65"/>
        <v>0</v>
      </c>
      <c r="M65" s="90">
        <f t="shared" si="65"/>
        <v>0</v>
      </c>
      <c r="N65" s="90">
        <f t="shared" si="65"/>
        <v>0</v>
      </c>
      <c r="O65" s="92">
        <f t="shared" si="2"/>
        <v>597</v>
      </c>
      <c r="P65" s="90">
        <f t="shared" ref="P65:U65" si="66">SUM(P66:P66)</f>
        <v>597</v>
      </c>
      <c r="Q65" s="90">
        <f t="shared" si="66"/>
        <v>0</v>
      </c>
      <c r="R65" s="90">
        <f t="shared" si="66"/>
        <v>0</v>
      </c>
      <c r="S65" s="90">
        <f t="shared" si="66"/>
        <v>0</v>
      </c>
      <c r="T65" s="90">
        <f t="shared" si="66"/>
        <v>0</v>
      </c>
      <c r="U65" s="90">
        <f t="shared" si="66"/>
        <v>0</v>
      </c>
      <c r="V65" s="220">
        <f t="shared" si="5"/>
        <v>1</v>
      </c>
      <c r="W65" s="72">
        <f t="shared" si="6"/>
        <v>0</v>
      </c>
      <c r="X65" s="87"/>
      <c r="Y65" s="220">
        <f t="shared" si="7"/>
        <v>1</v>
      </c>
      <c r="Z65" s="72">
        <f t="shared" si="8"/>
        <v>0</v>
      </c>
      <c r="AA65" s="220"/>
      <c r="AB65" s="220"/>
      <c r="AC65" s="72">
        <f t="shared" si="10"/>
        <v>0</v>
      </c>
      <c r="AD65" s="87"/>
      <c r="AE65" s="220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</row>
    <row r="66" spans="1:43" s="81" customFormat="1" ht="15.95" customHeight="1" x14ac:dyDescent="0.3">
      <c r="A66" s="93"/>
      <c r="B66" s="93"/>
      <c r="C66" s="94"/>
      <c r="D66" s="93">
        <v>32389</v>
      </c>
      <c r="E66" s="101" t="s">
        <v>110</v>
      </c>
      <c r="H66" s="97">
        <f t="shared" si="0"/>
        <v>597</v>
      </c>
      <c r="I66" s="96">
        <v>597</v>
      </c>
      <c r="J66" s="96"/>
      <c r="K66" s="96"/>
      <c r="L66" s="96"/>
      <c r="M66" s="96"/>
      <c r="N66" s="96"/>
      <c r="O66" s="97">
        <f t="shared" si="2"/>
        <v>597</v>
      </c>
      <c r="P66" s="96">
        <f>'Rashodi-POMOĆNA'!P66</f>
        <v>597</v>
      </c>
      <c r="Q66" s="102"/>
      <c r="R66" s="102">
        <f>'Rashodi-POMOĆNA'!R66</f>
        <v>0</v>
      </c>
      <c r="S66" s="102">
        <f>'Rashodi-POMOĆNA'!S66</f>
        <v>0</v>
      </c>
      <c r="T66" s="102">
        <f>'Rashodi-POMOĆNA'!T66</f>
        <v>0</v>
      </c>
      <c r="U66" s="102">
        <f>'Rashodi-POMOĆNA'!U66</f>
        <v>0</v>
      </c>
      <c r="V66" s="220">
        <f t="shared" si="5"/>
        <v>1</v>
      </c>
      <c r="W66" s="72">
        <f t="shared" si="6"/>
        <v>0</v>
      </c>
      <c r="Y66" s="220">
        <f t="shared" si="7"/>
        <v>1</v>
      </c>
      <c r="Z66" s="72">
        <f t="shared" si="8"/>
        <v>0</v>
      </c>
      <c r="AA66" s="220"/>
      <c r="AB66" s="220"/>
      <c r="AC66" s="72">
        <f t="shared" si="10"/>
        <v>0</v>
      </c>
      <c r="AE66" s="220"/>
    </row>
    <row r="67" spans="1:43" s="91" customFormat="1" ht="15.95" customHeight="1" x14ac:dyDescent="0.3">
      <c r="A67" s="88"/>
      <c r="B67" s="88"/>
      <c r="C67" s="88">
        <v>3239</v>
      </c>
      <c r="D67" s="88"/>
      <c r="E67" s="89" t="s">
        <v>111</v>
      </c>
      <c r="F67" s="90">
        <f>SUM(F70)</f>
        <v>0</v>
      </c>
      <c r="G67" s="100">
        <f>SUM(G70)</f>
        <v>0</v>
      </c>
      <c r="H67" s="92">
        <f t="shared" si="0"/>
        <v>6204</v>
      </c>
      <c r="I67" s="90">
        <f t="shared" ref="I67:N67" si="67">SUM(I68:I70)</f>
        <v>4912</v>
      </c>
      <c r="J67" s="90">
        <f t="shared" si="67"/>
        <v>0</v>
      </c>
      <c r="K67" s="90">
        <f t="shared" si="67"/>
        <v>1292</v>
      </c>
      <c r="L67" s="90">
        <f t="shared" si="67"/>
        <v>0</v>
      </c>
      <c r="M67" s="90">
        <f t="shared" si="67"/>
        <v>0</v>
      </c>
      <c r="N67" s="90">
        <f t="shared" si="67"/>
        <v>0</v>
      </c>
      <c r="O67" s="92">
        <f t="shared" si="2"/>
        <v>6266</v>
      </c>
      <c r="P67" s="90">
        <f t="shared" ref="P67:U67" si="68">SUM(P68:P70)</f>
        <v>4867</v>
      </c>
      <c r="Q67" s="90">
        <f t="shared" si="68"/>
        <v>0</v>
      </c>
      <c r="R67" s="90">
        <f t="shared" si="68"/>
        <v>399</v>
      </c>
      <c r="S67" s="90">
        <f t="shared" si="68"/>
        <v>0</v>
      </c>
      <c r="T67" s="90">
        <f t="shared" si="68"/>
        <v>1000</v>
      </c>
      <c r="U67" s="90">
        <f t="shared" si="68"/>
        <v>0</v>
      </c>
      <c r="V67" s="220">
        <f t="shared" si="5"/>
        <v>1.0099935525467441</v>
      </c>
      <c r="W67" s="72">
        <f t="shared" si="6"/>
        <v>62</v>
      </c>
      <c r="X67" s="87"/>
      <c r="Y67" s="220">
        <f t="shared" si="7"/>
        <v>0.99083876221498368</v>
      </c>
      <c r="Z67" s="72">
        <f t="shared" si="8"/>
        <v>-45</v>
      </c>
      <c r="AA67" s="220"/>
      <c r="AB67" s="220">
        <f t="shared" si="9"/>
        <v>0.30882352941176472</v>
      </c>
      <c r="AC67" s="72">
        <f t="shared" si="10"/>
        <v>-893</v>
      </c>
      <c r="AD67" s="87"/>
      <c r="AE67" s="220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</row>
    <row r="68" spans="1:43" s="81" customFormat="1" ht="15.95" customHeight="1" x14ac:dyDescent="0.3">
      <c r="A68" s="93"/>
      <c r="B68" s="93"/>
      <c r="C68" s="94"/>
      <c r="D68" s="93">
        <v>32391</v>
      </c>
      <c r="E68" s="101" t="s">
        <v>112</v>
      </c>
      <c r="H68" s="97">
        <f t="shared" si="0"/>
        <v>199</v>
      </c>
      <c r="I68" s="96"/>
      <c r="J68" s="96"/>
      <c r="K68" s="96">
        <v>199</v>
      </c>
      <c r="L68" s="96"/>
      <c r="M68" s="96"/>
      <c r="N68" s="96">
        <f t="shared" ref="J68:N70" si="69">U68*7.5345</f>
        <v>0</v>
      </c>
      <c r="O68" s="97">
        <f t="shared" si="2"/>
        <v>199</v>
      </c>
      <c r="P68" s="96">
        <f>'Rashodi-POMOĆNA'!P68</f>
        <v>0</v>
      </c>
      <c r="Q68" s="96"/>
      <c r="R68" s="96">
        <f>'Rashodi-POMOĆNA'!R68</f>
        <v>199</v>
      </c>
      <c r="S68" s="96">
        <f>'Rashodi-POMOĆNA'!S68</f>
        <v>0</v>
      </c>
      <c r="T68" s="96">
        <f>'Rashodi-POMOĆNA'!T68</f>
        <v>0</v>
      </c>
      <c r="U68" s="96">
        <f>'Rashodi-POMOĆNA'!U68</f>
        <v>0</v>
      </c>
      <c r="V68" s="220">
        <f t="shared" si="5"/>
        <v>1</v>
      </c>
      <c r="W68" s="72">
        <f t="shared" si="6"/>
        <v>0</v>
      </c>
      <c r="Y68" s="220"/>
      <c r="Z68" s="72">
        <f t="shared" si="8"/>
        <v>0</v>
      </c>
      <c r="AA68" s="220"/>
      <c r="AB68" s="220">
        <f t="shared" si="9"/>
        <v>1</v>
      </c>
      <c r="AC68" s="72">
        <f t="shared" si="10"/>
        <v>0</v>
      </c>
      <c r="AE68" s="220"/>
    </row>
    <row r="69" spans="1:43" s="81" customFormat="1" ht="15.95" customHeight="1" x14ac:dyDescent="0.3">
      <c r="A69" s="93"/>
      <c r="B69" s="93"/>
      <c r="C69" s="94"/>
      <c r="D69" s="93">
        <v>32395</v>
      </c>
      <c r="E69" s="101" t="s">
        <v>196</v>
      </c>
      <c r="H69" s="97">
        <f>SUM(I69:N69)</f>
        <v>4620</v>
      </c>
      <c r="I69" s="96">
        <v>4620</v>
      </c>
      <c r="J69" s="96"/>
      <c r="K69" s="96"/>
      <c r="L69" s="96"/>
      <c r="M69" s="96"/>
      <c r="N69" s="96"/>
      <c r="O69" s="97">
        <f>SUM(P69:U69)</f>
        <v>4575</v>
      </c>
      <c r="P69" s="96">
        <f>'Rashodi-POMOĆNA'!P69</f>
        <v>4575</v>
      </c>
      <c r="Q69" s="96"/>
      <c r="R69" s="96">
        <f>'Rashodi-POMOĆNA'!R69</f>
        <v>0</v>
      </c>
      <c r="S69" s="96">
        <f>'Rashodi-POMOĆNA'!S69</f>
        <v>0</v>
      </c>
      <c r="T69" s="96">
        <f>'Rashodi-POMOĆNA'!T69</f>
        <v>0</v>
      </c>
      <c r="U69" s="96">
        <f>'Rashodi-POMOĆNA'!U69</f>
        <v>0</v>
      </c>
      <c r="V69" s="220">
        <f t="shared" si="5"/>
        <v>0.99025974025974028</v>
      </c>
      <c r="W69" s="72">
        <f t="shared" si="6"/>
        <v>-45</v>
      </c>
      <c r="Y69" s="220">
        <f t="shared" si="7"/>
        <v>0.99025974025974028</v>
      </c>
      <c r="Z69" s="72">
        <f t="shared" si="8"/>
        <v>-45</v>
      </c>
      <c r="AA69" s="220"/>
      <c r="AB69" s="220"/>
      <c r="AC69" s="72">
        <f t="shared" si="10"/>
        <v>0</v>
      </c>
      <c r="AE69" s="220"/>
    </row>
    <row r="70" spans="1:43" s="81" customFormat="1" ht="15.95" customHeight="1" x14ac:dyDescent="0.3">
      <c r="A70" s="93"/>
      <c r="B70" s="93"/>
      <c r="C70" s="94"/>
      <c r="D70" s="93">
        <v>32399</v>
      </c>
      <c r="E70" s="101" t="s">
        <v>113</v>
      </c>
      <c r="H70" s="97">
        <f t="shared" ref="H70:H107" si="70">SUM(I70:N70)</f>
        <v>1385</v>
      </c>
      <c r="I70" s="96">
        <v>292</v>
      </c>
      <c r="J70" s="96">
        <f t="shared" si="69"/>
        <v>0</v>
      </c>
      <c r="K70" s="96">
        <v>1093</v>
      </c>
      <c r="L70" s="96"/>
      <c r="M70" s="96"/>
      <c r="N70" s="96">
        <f t="shared" si="69"/>
        <v>0</v>
      </c>
      <c r="O70" s="97">
        <f t="shared" ref="O70:O107" si="71">SUM(P70:U70)</f>
        <v>1492</v>
      </c>
      <c r="P70" s="96">
        <f>'Rashodi-POMOĆNA'!P70</f>
        <v>292</v>
      </c>
      <c r="Q70" s="96"/>
      <c r="R70" s="96">
        <f>'Rashodi-POMOĆNA'!R70</f>
        <v>200</v>
      </c>
      <c r="S70" s="96">
        <f>'Rashodi-POMOĆNA'!S70</f>
        <v>0</v>
      </c>
      <c r="T70" s="96">
        <f>'Rashodi-POMOĆNA'!T70</f>
        <v>1000</v>
      </c>
      <c r="U70" s="96">
        <f>'Rashodi-POMOĆNA'!U70</f>
        <v>0</v>
      </c>
      <c r="V70" s="220">
        <f t="shared" si="5"/>
        <v>1.0772563176895307</v>
      </c>
      <c r="W70" s="72">
        <f t="shared" si="6"/>
        <v>107</v>
      </c>
      <c r="Y70" s="220">
        <f t="shared" si="7"/>
        <v>1</v>
      </c>
      <c r="Z70" s="72">
        <f t="shared" si="8"/>
        <v>0</v>
      </c>
      <c r="AA70" s="220"/>
      <c r="AB70" s="220">
        <f t="shared" si="9"/>
        <v>0.18298261665141813</v>
      </c>
      <c r="AC70" s="72">
        <f t="shared" si="10"/>
        <v>-893</v>
      </c>
      <c r="AE70" s="220"/>
    </row>
    <row r="71" spans="1:43" s="85" customFormat="1" ht="15.95" customHeight="1" x14ac:dyDescent="0.3">
      <c r="A71" s="82"/>
      <c r="B71" s="82">
        <v>324</v>
      </c>
      <c r="C71" s="82"/>
      <c r="D71" s="82"/>
      <c r="E71" s="103" t="s">
        <v>180</v>
      </c>
      <c r="H71" s="86">
        <f t="shared" si="70"/>
        <v>66</v>
      </c>
      <c r="I71" s="84">
        <f t="shared" ref="I71:N71" si="72">I72</f>
        <v>0</v>
      </c>
      <c r="J71" s="84">
        <f t="shared" si="72"/>
        <v>0</v>
      </c>
      <c r="K71" s="84">
        <f t="shared" si="72"/>
        <v>66</v>
      </c>
      <c r="L71" s="84">
        <f t="shared" si="72"/>
        <v>0</v>
      </c>
      <c r="M71" s="84">
        <f t="shared" si="72"/>
        <v>0</v>
      </c>
      <c r="N71" s="84">
        <f t="shared" si="72"/>
        <v>0</v>
      </c>
      <c r="O71" s="86">
        <f t="shared" si="71"/>
        <v>66</v>
      </c>
      <c r="P71" s="84">
        <f t="shared" ref="P71:U71" si="73">P72</f>
        <v>0</v>
      </c>
      <c r="Q71" s="84">
        <f t="shared" si="73"/>
        <v>0</v>
      </c>
      <c r="R71" s="84">
        <f t="shared" si="73"/>
        <v>66</v>
      </c>
      <c r="S71" s="84">
        <f t="shared" si="73"/>
        <v>0</v>
      </c>
      <c r="T71" s="84">
        <f t="shared" si="73"/>
        <v>0</v>
      </c>
      <c r="U71" s="84">
        <f t="shared" si="73"/>
        <v>0</v>
      </c>
      <c r="V71" s="220">
        <f t="shared" si="5"/>
        <v>1</v>
      </c>
      <c r="W71" s="72">
        <f t="shared" si="6"/>
        <v>0</v>
      </c>
      <c r="X71" s="87"/>
      <c r="Y71" s="220"/>
      <c r="Z71" s="72">
        <f t="shared" si="8"/>
        <v>0</v>
      </c>
      <c r="AA71" s="220"/>
      <c r="AB71" s="220">
        <f t="shared" si="9"/>
        <v>1</v>
      </c>
      <c r="AC71" s="72">
        <f t="shared" si="10"/>
        <v>0</v>
      </c>
      <c r="AD71" s="87"/>
      <c r="AE71" s="220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</row>
    <row r="72" spans="1:43" s="91" customFormat="1" ht="15.95" customHeight="1" x14ac:dyDescent="0.3">
      <c r="A72" s="88"/>
      <c r="B72" s="88"/>
      <c r="C72" s="88">
        <v>3241</v>
      </c>
      <c r="D72" s="88"/>
      <c r="E72" s="89" t="s">
        <v>180</v>
      </c>
      <c r="F72" s="90">
        <f>SUM(F73)</f>
        <v>0</v>
      </c>
      <c r="G72" s="100">
        <f>SUM(G73)</f>
        <v>0</v>
      </c>
      <c r="H72" s="92">
        <f t="shared" si="70"/>
        <v>66</v>
      </c>
      <c r="I72" s="90">
        <f t="shared" ref="I72:N72" si="74">SUM(I73:I74)</f>
        <v>0</v>
      </c>
      <c r="J72" s="90">
        <f t="shared" si="74"/>
        <v>0</v>
      </c>
      <c r="K72" s="90">
        <f t="shared" si="74"/>
        <v>66</v>
      </c>
      <c r="L72" s="90">
        <f t="shared" si="74"/>
        <v>0</v>
      </c>
      <c r="M72" s="90">
        <f t="shared" si="74"/>
        <v>0</v>
      </c>
      <c r="N72" s="90">
        <f t="shared" si="74"/>
        <v>0</v>
      </c>
      <c r="O72" s="92">
        <f t="shared" si="71"/>
        <v>66</v>
      </c>
      <c r="P72" s="90">
        <f t="shared" ref="P72:U72" si="75">SUM(P73:P74)</f>
        <v>0</v>
      </c>
      <c r="Q72" s="90">
        <f t="shared" si="75"/>
        <v>0</v>
      </c>
      <c r="R72" s="90">
        <f t="shared" si="75"/>
        <v>66</v>
      </c>
      <c r="S72" s="90">
        <f t="shared" si="75"/>
        <v>0</v>
      </c>
      <c r="T72" s="90">
        <f t="shared" si="75"/>
        <v>0</v>
      </c>
      <c r="U72" s="90">
        <f t="shared" si="75"/>
        <v>0</v>
      </c>
      <c r="V72" s="220">
        <f t="shared" si="5"/>
        <v>1</v>
      </c>
      <c r="W72" s="72">
        <f t="shared" si="6"/>
        <v>0</v>
      </c>
      <c r="X72" s="87"/>
      <c r="Y72" s="220"/>
      <c r="Z72" s="72">
        <f t="shared" si="8"/>
        <v>0</v>
      </c>
      <c r="AA72" s="220"/>
      <c r="AB72" s="220">
        <f t="shared" si="9"/>
        <v>1</v>
      </c>
      <c r="AC72" s="72">
        <f t="shared" si="10"/>
        <v>0</v>
      </c>
      <c r="AD72" s="87"/>
      <c r="AE72" s="220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</row>
    <row r="73" spans="1:43" s="81" customFormat="1" ht="15.95" customHeight="1" x14ac:dyDescent="0.3">
      <c r="A73" s="93"/>
      <c r="B73" s="93"/>
      <c r="C73" s="94"/>
      <c r="D73" s="93">
        <v>32411</v>
      </c>
      <c r="E73" s="101" t="s">
        <v>114</v>
      </c>
      <c r="H73" s="97">
        <f t="shared" si="70"/>
        <v>66</v>
      </c>
      <c r="I73" s="96"/>
      <c r="J73" s="96"/>
      <c r="K73" s="96">
        <v>66</v>
      </c>
      <c r="L73" s="96">
        <f t="shared" ref="K73:N74" si="76">S73*7.5345</f>
        <v>0</v>
      </c>
      <c r="M73" s="96">
        <f t="shared" si="76"/>
        <v>0</v>
      </c>
      <c r="N73" s="96">
        <f t="shared" si="76"/>
        <v>0</v>
      </c>
      <c r="O73" s="97">
        <f t="shared" si="71"/>
        <v>66</v>
      </c>
      <c r="P73" s="96">
        <f>'Rashodi-POMOĆNA'!P73</f>
        <v>0</v>
      </c>
      <c r="Q73" s="96"/>
      <c r="R73" s="96">
        <f>'Rashodi-POMOĆNA'!R73</f>
        <v>66</v>
      </c>
      <c r="S73" s="102">
        <f>'Rashodi-POMOĆNA'!S73</f>
        <v>0</v>
      </c>
      <c r="T73" s="102">
        <f>'Rashodi-POMOĆNA'!T73</f>
        <v>0</v>
      </c>
      <c r="U73" s="102">
        <f>'Rashodi-POMOĆNA'!U73</f>
        <v>0</v>
      </c>
      <c r="V73" s="220">
        <f t="shared" si="5"/>
        <v>1</v>
      </c>
      <c r="W73" s="72">
        <f t="shared" si="6"/>
        <v>0</v>
      </c>
      <c r="Y73" s="220"/>
      <c r="Z73" s="72">
        <f t="shared" si="8"/>
        <v>0</v>
      </c>
      <c r="AA73" s="220"/>
      <c r="AB73" s="220">
        <f t="shared" si="9"/>
        <v>1</v>
      </c>
      <c r="AC73" s="72">
        <f t="shared" si="10"/>
        <v>0</v>
      </c>
      <c r="AE73" s="220"/>
    </row>
    <row r="74" spans="1:43" s="81" customFormat="1" ht="15.95" customHeight="1" x14ac:dyDescent="0.3">
      <c r="A74" s="93"/>
      <c r="B74" s="93"/>
      <c r="C74" s="94"/>
      <c r="D74" s="93">
        <v>32412</v>
      </c>
      <c r="E74" s="101" t="s">
        <v>115</v>
      </c>
      <c r="H74" s="97">
        <f t="shared" si="70"/>
        <v>0</v>
      </c>
      <c r="I74" s="96"/>
      <c r="J74" s="96"/>
      <c r="K74" s="96">
        <f t="shared" si="76"/>
        <v>0</v>
      </c>
      <c r="L74" s="96">
        <f t="shared" si="76"/>
        <v>0</v>
      </c>
      <c r="M74" s="96">
        <f t="shared" si="76"/>
        <v>0</v>
      </c>
      <c r="N74" s="96">
        <f t="shared" si="76"/>
        <v>0</v>
      </c>
      <c r="O74" s="97">
        <f t="shared" si="71"/>
        <v>0</v>
      </c>
      <c r="P74" s="96">
        <f>'Rashodi-POMOĆNA'!P74</f>
        <v>0</v>
      </c>
      <c r="Q74" s="96"/>
      <c r="R74" s="102">
        <f>'Rashodi-POMOĆNA'!R74</f>
        <v>0</v>
      </c>
      <c r="S74" s="96">
        <f>'Rashodi-POMOĆNA'!S74</f>
        <v>0</v>
      </c>
      <c r="T74" s="102">
        <f>'Rashodi-POMOĆNA'!T74</f>
        <v>0</v>
      </c>
      <c r="U74" s="102">
        <f>'Rashodi-POMOĆNA'!U74</f>
        <v>0</v>
      </c>
      <c r="V74" s="220"/>
      <c r="W74" s="72">
        <f t="shared" ref="W74:W107" si="77">O74-H74</f>
        <v>0</v>
      </c>
      <c r="Y74" s="220"/>
      <c r="Z74" s="72">
        <f t="shared" ref="Z74:Z107" si="78">P74-I74</f>
        <v>0</v>
      </c>
      <c r="AA74" s="220"/>
      <c r="AB74" s="220"/>
      <c r="AC74" s="72">
        <f t="shared" ref="AC74:AC103" si="79">R74-K74</f>
        <v>0</v>
      </c>
      <c r="AE74" s="220"/>
    </row>
    <row r="75" spans="1:43" s="85" customFormat="1" ht="15.95" customHeight="1" x14ac:dyDescent="0.3">
      <c r="A75" s="82"/>
      <c r="B75" s="82">
        <v>329</v>
      </c>
      <c r="C75" s="82"/>
      <c r="D75" s="82"/>
      <c r="E75" s="103" t="s">
        <v>116</v>
      </c>
      <c r="H75" s="86">
        <f t="shared" si="70"/>
        <v>1275</v>
      </c>
      <c r="I75" s="84">
        <f>I76+I79+I81+I86+I83</f>
        <v>730</v>
      </c>
      <c r="J75" s="84">
        <f t="shared" ref="J75:N75" si="80">J76+J79+J81+J86+J83</f>
        <v>0</v>
      </c>
      <c r="K75" s="84">
        <f t="shared" si="80"/>
        <v>545</v>
      </c>
      <c r="L75" s="84">
        <f t="shared" si="80"/>
        <v>0</v>
      </c>
      <c r="M75" s="84">
        <f t="shared" si="80"/>
        <v>0</v>
      </c>
      <c r="N75" s="84">
        <f t="shared" si="80"/>
        <v>0</v>
      </c>
      <c r="O75" s="86">
        <f t="shared" si="71"/>
        <v>1173</v>
      </c>
      <c r="P75" s="84">
        <f>P76+P79+P81+P86+P83</f>
        <v>730</v>
      </c>
      <c r="Q75" s="84">
        <f t="shared" ref="Q75:U75" si="81">Q76+Q79+Q81+Q86+Q83</f>
        <v>0</v>
      </c>
      <c r="R75" s="84">
        <f t="shared" si="81"/>
        <v>443</v>
      </c>
      <c r="S75" s="84">
        <f t="shared" si="81"/>
        <v>0</v>
      </c>
      <c r="T75" s="84">
        <f t="shared" si="81"/>
        <v>0</v>
      </c>
      <c r="U75" s="84">
        <f t="shared" si="81"/>
        <v>0</v>
      </c>
      <c r="V75" s="220">
        <f t="shared" ref="V75:V107" si="82">O75/H75</f>
        <v>0.92</v>
      </c>
      <c r="W75" s="72">
        <f t="shared" si="77"/>
        <v>-102</v>
      </c>
      <c r="X75" s="87"/>
      <c r="Y75" s="220">
        <f t="shared" ref="Y75:Y103" si="83">P75/I75</f>
        <v>1</v>
      </c>
      <c r="Z75" s="72">
        <f t="shared" si="78"/>
        <v>0</v>
      </c>
      <c r="AA75" s="220"/>
      <c r="AB75" s="220">
        <f t="shared" ref="AB75:AB103" si="84">R75/K75</f>
        <v>0.8128440366972477</v>
      </c>
      <c r="AC75" s="72">
        <f t="shared" si="79"/>
        <v>-102</v>
      </c>
      <c r="AD75" s="87"/>
      <c r="AE75" s="220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</row>
    <row r="76" spans="1:43" s="91" customFormat="1" ht="15.95" customHeight="1" x14ac:dyDescent="0.3">
      <c r="A76" s="88"/>
      <c r="B76" s="88"/>
      <c r="C76" s="88">
        <v>3292</v>
      </c>
      <c r="D76" s="88"/>
      <c r="E76" s="89" t="s">
        <v>117</v>
      </c>
      <c r="F76" s="90">
        <f>SUM(F77)</f>
        <v>0</v>
      </c>
      <c r="G76" s="100">
        <f>SUM(G77)</f>
        <v>0</v>
      </c>
      <c r="H76" s="92">
        <f t="shared" si="70"/>
        <v>730</v>
      </c>
      <c r="I76" s="90">
        <f>SUM(I77:I78)</f>
        <v>730</v>
      </c>
      <c r="J76" s="90">
        <f t="shared" ref="J76:N76" si="85">SUM(J77:J78)</f>
        <v>0</v>
      </c>
      <c r="K76" s="90">
        <f t="shared" si="85"/>
        <v>0</v>
      </c>
      <c r="L76" s="90">
        <f t="shared" si="85"/>
        <v>0</v>
      </c>
      <c r="M76" s="90">
        <f t="shared" si="85"/>
        <v>0</v>
      </c>
      <c r="N76" s="90">
        <f t="shared" si="85"/>
        <v>0</v>
      </c>
      <c r="O76" s="92">
        <f t="shared" si="71"/>
        <v>730</v>
      </c>
      <c r="P76" s="90">
        <f>SUM(P77:P78)</f>
        <v>730</v>
      </c>
      <c r="Q76" s="90">
        <f t="shared" ref="Q76:U76" si="86">SUM(Q77:Q78)</f>
        <v>0</v>
      </c>
      <c r="R76" s="90">
        <f t="shared" si="86"/>
        <v>0</v>
      </c>
      <c r="S76" s="90">
        <f t="shared" si="86"/>
        <v>0</v>
      </c>
      <c r="T76" s="90">
        <f t="shared" si="86"/>
        <v>0</v>
      </c>
      <c r="U76" s="90">
        <f t="shared" si="86"/>
        <v>0</v>
      </c>
      <c r="V76" s="220">
        <f t="shared" si="82"/>
        <v>1</v>
      </c>
      <c r="W76" s="72">
        <f t="shared" si="77"/>
        <v>0</v>
      </c>
      <c r="X76" s="87"/>
      <c r="Y76" s="220">
        <f t="shared" si="83"/>
        <v>1</v>
      </c>
      <c r="Z76" s="72">
        <f t="shared" si="78"/>
        <v>0</v>
      </c>
      <c r="AA76" s="220"/>
      <c r="AB76" s="220"/>
      <c r="AC76" s="72">
        <f t="shared" si="79"/>
        <v>0</v>
      </c>
      <c r="AD76" s="87"/>
      <c r="AE76" s="220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</row>
    <row r="77" spans="1:43" s="81" customFormat="1" ht="15.95" customHeight="1" x14ac:dyDescent="0.3">
      <c r="A77" s="93"/>
      <c r="B77" s="93"/>
      <c r="C77" s="94"/>
      <c r="D77" s="93">
        <v>32922</v>
      </c>
      <c r="E77" s="101" t="s">
        <v>118</v>
      </c>
      <c r="H77" s="97">
        <f t="shared" si="70"/>
        <v>730</v>
      </c>
      <c r="I77" s="96">
        <v>730</v>
      </c>
      <c r="J77" s="96"/>
      <c r="K77" s="96"/>
      <c r="L77" s="96">
        <f t="shared" ref="L77:N78" si="87">S77*7.5345</f>
        <v>0</v>
      </c>
      <c r="M77" s="96">
        <f t="shared" si="87"/>
        <v>0</v>
      </c>
      <c r="N77" s="96">
        <f t="shared" si="87"/>
        <v>0</v>
      </c>
      <c r="O77" s="97">
        <f t="shared" si="71"/>
        <v>730</v>
      </c>
      <c r="P77" s="96">
        <f>'Rashodi-POMOĆNA'!P77</f>
        <v>730</v>
      </c>
      <c r="Q77" s="96"/>
      <c r="R77" s="96">
        <f>'Rashodi-POMOĆNA'!R77</f>
        <v>0</v>
      </c>
      <c r="S77" s="96">
        <f>'Rashodi-POMOĆNA'!S77</f>
        <v>0</v>
      </c>
      <c r="T77" s="96">
        <f>'Rashodi-POMOĆNA'!T77</f>
        <v>0</v>
      </c>
      <c r="U77" s="96">
        <f>'Rashodi-POMOĆNA'!U77</f>
        <v>0</v>
      </c>
      <c r="V77" s="220">
        <f t="shared" si="82"/>
        <v>1</v>
      </c>
      <c r="W77" s="72">
        <f t="shared" si="77"/>
        <v>0</v>
      </c>
      <c r="Y77" s="220">
        <f t="shared" si="83"/>
        <v>1</v>
      </c>
      <c r="Z77" s="72">
        <f t="shared" si="78"/>
        <v>0</v>
      </c>
      <c r="AA77" s="220"/>
      <c r="AB77" s="220"/>
      <c r="AC77" s="72">
        <f t="shared" si="79"/>
        <v>0</v>
      </c>
      <c r="AE77" s="220"/>
    </row>
    <row r="78" spans="1:43" s="81" customFormat="1" ht="15.95" customHeight="1" x14ac:dyDescent="0.3">
      <c r="A78" s="93"/>
      <c r="B78" s="93"/>
      <c r="C78" s="94"/>
      <c r="D78" s="93">
        <v>32923</v>
      </c>
      <c r="E78" s="101" t="s">
        <v>176</v>
      </c>
      <c r="H78" s="97">
        <f t="shared" si="70"/>
        <v>0</v>
      </c>
      <c r="I78" s="96"/>
      <c r="J78" s="96"/>
      <c r="K78" s="96"/>
      <c r="L78" s="96">
        <f t="shared" si="87"/>
        <v>0</v>
      </c>
      <c r="M78" s="96">
        <f t="shared" si="87"/>
        <v>0</v>
      </c>
      <c r="N78" s="96">
        <f t="shared" si="87"/>
        <v>0</v>
      </c>
      <c r="O78" s="97">
        <f t="shared" si="71"/>
        <v>0</v>
      </c>
      <c r="P78" s="96">
        <f>'Rashodi-POMOĆNA'!P78</f>
        <v>0</v>
      </c>
      <c r="Q78" s="96"/>
      <c r="R78" s="96">
        <f>'Rashodi-POMOĆNA'!R78</f>
        <v>0</v>
      </c>
      <c r="S78" s="96">
        <f>'Rashodi-POMOĆNA'!S78</f>
        <v>0</v>
      </c>
      <c r="T78" s="96">
        <f>'Rashodi-POMOĆNA'!T78</f>
        <v>0</v>
      </c>
      <c r="U78" s="96">
        <f>'Rashodi-POMOĆNA'!U78</f>
        <v>0</v>
      </c>
      <c r="V78" s="220"/>
      <c r="W78" s="72">
        <f t="shared" si="77"/>
        <v>0</v>
      </c>
      <c r="Y78" s="220"/>
      <c r="Z78" s="72">
        <f t="shared" si="78"/>
        <v>0</v>
      </c>
      <c r="AA78" s="220"/>
      <c r="AB78" s="220"/>
      <c r="AC78" s="72">
        <f t="shared" si="79"/>
        <v>0</v>
      </c>
      <c r="AE78" s="220"/>
    </row>
    <row r="79" spans="1:43" s="91" customFormat="1" ht="15.95" customHeight="1" x14ac:dyDescent="0.3">
      <c r="A79" s="88"/>
      <c r="B79" s="88"/>
      <c r="C79" s="88">
        <v>3293</v>
      </c>
      <c r="D79" s="88"/>
      <c r="E79" s="89" t="s">
        <v>119</v>
      </c>
      <c r="F79" s="90">
        <v>0</v>
      </c>
      <c r="G79" s="100">
        <v>0</v>
      </c>
      <c r="H79" s="92">
        <f t="shared" si="70"/>
        <v>212</v>
      </c>
      <c r="I79" s="90">
        <f t="shared" ref="I79:N79" si="88">SUM(I80)</f>
        <v>0</v>
      </c>
      <c r="J79" s="90">
        <f t="shared" si="88"/>
        <v>0</v>
      </c>
      <c r="K79" s="90">
        <f t="shared" si="88"/>
        <v>212</v>
      </c>
      <c r="L79" s="90">
        <f t="shared" si="88"/>
        <v>0</v>
      </c>
      <c r="M79" s="90">
        <f t="shared" si="88"/>
        <v>0</v>
      </c>
      <c r="N79" s="90">
        <f t="shared" si="88"/>
        <v>0</v>
      </c>
      <c r="O79" s="92">
        <f t="shared" si="71"/>
        <v>212</v>
      </c>
      <c r="P79" s="90">
        <f t="shared" ref="P79:U79" si="89">SUM(P80)</f>
        <v>0</v>
      </c>
      <c r="Q79" s="90">
        <f t="shared" si="89"/>
        <v>0</v>
      </c>
      <c r="R79" s="90">
        <f t="shared" si="89"/>
        <v>212</v>
      </c>
      <c r="S79" s="90">
        <f t="shared" si="89"/>
        <v>0</v>
      </c>
      <c r="T79" s="90">
        <f t="shared" si="89"/>
        <v>0</v>
      </c>
      <c r="U79" s="90">
        <f t="shared" si="89"/>
        <v>0</v>
      </c>
      <c r="V79" s="220">
        <f t="shared" si="82"/>
        <v>1</v>
      </c>
      <c r="W79" s="72">
        <f t="shared" si="77"/>
        <v>0</v>
      </c>
      <c r="X79" s="87"/>
      <c r="Y79" s="220"/>
      <c r="Z79" s="72">
        <f t="shared" si="78"/>
        <v>0</v>
      </c>
      <c r="AA79" s="220"/>
      <c r="AB79" s="220">
        <f t="shared" si="84"/>
        <v>1</v>
      </c>
      <c r="AC79" s="72">
        <f t="shared" si="79"/>
        <v>0</v>
      </c>
      <c r="AD79" s="87"/>
      <c r="AE79" s="220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</row>
    <row r="80" spans="1:43" s="81" customFormat="1" ht="15.95" customHeight="1" x14ac:dyDescent="0.3">
      <c r="A80" s="93"/>
      <c r="B80" s="93"/>
      <c r="C80" s="94"/>
      <c r="D80" s="93">
        <v>32931</v>
      </c>
      <c r="E80" s="101" t="s">
        <v>119</v>
      </c>
      <c r="H80" s="97">
        <f t="shared" si="70"/>
        <v>212</v>
      </c>
      <c r="I80" s="96"/>
      <c r="J80" s="96"/>
      <c r="K80" s="96">
        <v>212</v>
      </c>
      <c r="L80" s="96">
        <f t="shared" ref="L80:N80" si="90">S80*7.5345</f>
        <v>0</v>
      </c>
      <c r="M80" s="96">
        <f t="shared" si="90"/>
        <v>0</v>
      </c>
      <c r="N80" s="96">
        <f t="shared" si="90"/>
        <v>0</v>
      </c>
      <c r="O80" s="97">
        <f t="shared" si="71"/>
        <v>212</v>
      </c>
      <c r="P80" s="96"/>
      <c r="Q80" s="96"/>
      <c r="R80" s="96">
        <f>'Rashodi-POMOĆNA'!R80</f>
        <v>212</v>
      </c>
      <c r="S80" s="102">
        <f>'Rashodi-POMOĆNA'!S80</f>
        <v>0</v>
      </c>
      <c r="T80" s="102">
        <f>'Rashodi-POMOĆNA'!T80</f>
        <v>0</v>
      </c>
      <c r="U80" s="102">
        <f>'Rashodi-POMOĆNA'!U80</f>
        <v>0</v>
      </c>
      <c r="V80" s="220">
        <f t="shared" si="82"/>
        <v>1</v>
      </c>
      <c r="W80" s="72">
        <f t="shared" si="77"/>
        <v>0</v>
      </c>
      <c r="Y80" s="220"/>
      <c r="Z80" s="72">
        <f t="shared" si="78"/>
        <v>0</v>
      </c>
      <c r="AA80" s="220"/>
      <c r="AB80" s="220">
        <f t="shared" si="84"/>
        <v>1</v>
      </c>
      <c r="AC80" s="72">
        <f t="shared" si="79"/>
        <v>0</v>
      </c>
      <c r="AE80" s="220"/>
    </row>
    <row r="81" spans="1:43" s="91" customFormat="1" ht="15.95" customHeight="1" x14ac:dyDescent="0.3">
      <c r="A81" s="88"/>
      <c r="B81" s="88"/>
      <c r="C81" s="88">
        <v>3294</v>
      </c>
      <c r="D81" s="88"/>
      <c r="E81" s="89" t="s">
        <v>120</v>
      </c>
      <c r="F81" s="90">
        <v>0</v>
      </c>
      <c r="G81" s="100">
        <v>0</v>
      </c>
      <c r="H81" s="92">
        <f t="shared" si="70"/>
        <v>0</v>
      </c>
      <c r="I81" s="90">
        <f t="shared" ref="I81:N81" si="91">SUM(I82)</f>
        <v>0</v>
      </c>
      <c r="J81" s="90">
        <f t="shared" si="91"/>
        <v>0</v>
      </c>
      <c r="K81" s="90">
        <f t="shared" si="91"/>
        <v>0</v>
      </c>
      <c r="L81" s="90">
        <f t="shared" si="91"/>
        <v>0</v>
      </c>
      <c r="M81" s="90">
        <f t="shared" si="91"/>
        <v>0</v>
      </c>
      <c r="N81" s="90">
        <f t="shared" si="91"/>
        <v>0</v>
      </c>
      <c r="O81" s="92">
        <f t="shared" si="71"/>
        <v>0</v>
      </c>
      <c r="P81" s="90">
        <f t="shared" ref="P81:U81" si="92">SUM(P82)</f>
        <v>0</v>
      </c>
      <c r="Q81" s="90">
        <f t="shared" si="92"/>
        <v>0</v>
      </c>
      <c r="R81" s="90">
        <f t="shared" si="92"/>
        <v>0</v>
      </c>
      <c r="S81" s="90">
        <f t="shared" si="92"/>
        <v>0</v>
      </c>
      <c r="T81" s="90">
        <f t="shared" si="92"/>
        <v>0</v>
      </c>
      <c r="U81" s="90">
        <f t="shared" si="92"/>
        <v>0</v>
      </c>
      <c r="V81" s="220"/>
      <c r="W81" s="72">
        <f t="shared" si="77"/>
        <v>0</v>
      </c>
      <c r="X81" s="87"/>
      <c r="Y81" s="220"/>
      <c r="Z81" s="72">
        <f t="shared" si="78"/>
        <v>0</v>
      </c>
      <c r="AA81" s="220"/>
      <c r="AB81" s="220"/>
      <c r="AC81" s="72">
        <f t="shared" si="79"/>
        <v>0</v>
      </c>
      <c r="AD81" s="87"/>
      <c r="AE81" s="220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</row>
    <row r="82" spans="1:43" s="81" customFormat="1" ht="15.95" customHeight="1" x14ac:dyDescent="0.3">
      <c r="A82" s="93"/>
      <c r="B82" s="93"/>
      <c r="C82" s="94"/>
      <c r="D82" s="93">
        <v>32941</v>
      </c>
      <c r="E82" s="101" t="s">
        <v>121</v>
      </c>
      <c r="H82" s="97">
        <f t="shared" si="70"/>
        <v>0</v>
      </c>
      <c r="I82" s="96">
        <f>P82*7.5345</f>
        <v>0</v>
      </c>
      <c r="J82" s="96">
        <f t="shared" ref="J82:N82" si="93">Q82*7.5345</f>
        <v>0</v>
      </c>
      <c r="K82" s="96">
        <f t="shared" si="93"/>
        <v>0</v>
      </c>
      <c r="L82" s="96">
        <f t="shared" si="93"/>
        <v>0</v>
      </c>
      <c r="M82" s="96">
        <f t="shared" si="93"/>
        <v>0</v>
      </c>
      <c r="N82" s="96">
        <f t="shared" si="93"/>
        <v>0</v>
      </c>
      <c r="O82" s="97">
        <f t="shared" si="71"/>
        <v>0</v>
      </c>
      <c r="P82" s="96"/>
      <c r="Q82" s="96"/>
      <c r="R82" s="96">
        <f>'Rashodi-POMOĆNA'!R82</f>
        <v>0</v>
      </c>
      <c r="S82" s="96">
        <f>'Rashodi-POMOĆNA'!S82</f>
        <v>0</v>
      </c>
      <c r="T82" s="96">
        <f>'Rashodi-POMOĆNA'!T82</f>
        <v>0</v>
      </c>
      <c r="U82" s="96">
        <f>'Rashodi-POMOĆNA'!U82</f>
        <v>0</v>
      </c>
      <c r="V82" s="220"/>
      <c r="W82" s="72">
        <f t="shared" si="77"/>
        <v>0</v>
      </c>
      <c r="Y82" s="220"/>
      <c r="Z82" s="72">
        <f t="shared" si="78"/>
        <v>0</v>
      </c>
      <c r="AA82" s="220"/>
      <c r="AB82" s="220"/>
      <c r="AC82" s="72">
        <f t="shared" si="79"/>
        <v>0</v>
      </c>
      <c r="AE82" s="220" t="e">
        <f t="shared" ref="AE82:AE103" si="94">S82/L82</f>
        <v>#DIV/0!</v>
      </c>
    </row>
    <row r="83" spans="1:43" s="91" customFormat="1" ht="15.95" customHeight="1" x14ac:dyDescent="0.3">
      <c r="A83" s="88"/>
      <c r="B83" s="88"/>
      <c r="C83" s="88">
        <v>3295</v>
      </c>
      <c r="D83" s="88"/>
      <c r="E83" s="89" t="s">
        <v>170</v>
      </c>
      <c r="F83" s="90"/>
      <c r="G83" s="100"/>
      <c r="H83" s="92">
        <f t="shared" si="70"/>
        <v>0</v>
      </c>
      <c r="I83" s="90">
        <f t="shared" ref="I83:N83" si="95">SUM(I84:I85)</f>
        <v>0</v>
      </c>
      <c r="J83" s="90">
        <f t="shared" si="95"/>
        <v>0</v>
      </c>
      <c r="K83" s="90">
        <f t="shared" si="95"/>
        <v>0</v>
      </c>
      <c r="L83" s="90">
        <f t="shared" si="95"/>
        <v>0</v>
      </c>
      <c r="M83" s="90">
        <f t="shared" si="95"/>
        <v>0</v>
      </c>
      <c r="N83" s="90">
        <f t="shared" si="95"/>
        <v>0</v>
      </c>
      <c r="O83" s="92">
        <f t="shared" ref="O83" si="96">SUM(P83:U83)</f>
        <v>0</v>
      </c>
      <c r="P83" s="90">
        <f t="shared" ref="P83:U83" si="97">SUM(P84:P85)</f>
        <v>0</v>
      </c>
      <c r="Q83" s="90">
        <f t="shared" si="97"/>
        <v>0</v>
      </c>
      <c r="R83" s="90">
        <f t="shared" si="97"/>
        <v>0</v>
      </c>
      <c r="S83" s="90">
        <f t="shared" si="97"/>
        <v>0</v>
      </c>
      <c r="T83" s="90">
        <f t="shared" si="97"/>
        <v>0</v>
      </c>
      <c r="U83" s="90">
        <f t="shared" si="97"/>
        <v>0</v>
      </c>
      <c r="V83" s="220"/>
      <c r="W83" s="72">
        <f t="shared" si="77"/>
        <v>0</v>
      </c>
      <c r="X83" s="87"/>
      <c r="Y83" s="220"/>
      <c r="Z83" s="72">
        <f t="shared" si="78"/>
        <v>0</v>
      </c>
      <c r="AA83" s="220"/>
      <c r="AB83" s="220"/>
      <c r="AC83" s="72">
        <f t="shared" si="79"/>
        <v>0</v>
      </c>
      <c r="AD83" s="87"/>
      <c r="AE83" s="220" t="e">
        <f t="shared" si="94"/>
        <v>#DIV/0!</v>
      </c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</row>
    <row r="84" spans="1:43" s="81" customFormat="1" ht="15.95" customHeight="1" x14ac:dyDescent="0.3">
      <c r="A84" s="93"/>
      <c r="B84" s="93"/>
      <c r="C84" s="94"/>
      <c r="D84" s="93">
        <v>32952</v>
      </c>
      <c r="E84" s="101" t="s">
        <v>171</v>
      </c>
      <c r="H84" s="97">
        <f t="shared" si="70"/>
        <v>0</v>
      </c>
      <c r="I84" s="96"/>
      <c r="J84" s="96"/>
      <c r="K84" s="96"/>
      <c r="L84" s="96"/>
      <c r="M84" s="96"/>
      <c r="N84" s="96"/>
      <c r="O84" s="97">
        <f t="shared" si="71"/>
        <v>0</v>
      </c>
      <c r="P84" s="96"/>
      <c r="Q84" s="96"/>
      <c r="R84" s="96">
        <f>'Rashodi-POMOĆNA'!R84</f>
        <v>0</v>
      </c>
      <c r="S84" s="96">
        <f>'Rashodi-POMOĆNA'!S84</f>
        <v>0</v>
      </c>
      <c r="T84" s="96">
        <f>'Rashodi-POMOĆNA'!T84</f>
        <v>0</v>
      </c>
      <c r="U84" s="96">
        <f>'Rashodi-POMOĆNA'!U84</f>
        <v>0</v>
      </c>
      <c r="V84" s="220"/>
      <c r="W84" s="72">
        <f t="shared" si="77"/>
        <v>0</v>
      </c>
      <c r="Y84" s="220"/>
      <c r="Z84" s="72">
        <f t="shared" si="78"/>
        <v>0</v>
      </c>
      <c r="AA84" s="220"/>
      <c r="AB84" s="220"/>
      <c r="AC84" s="72">
        <f t="shared" si="79"/>
        <v>0</v>
      </c>
      <c r="AE84" s="220"/>
    </row>
    <row r="85" spans="1:43" s="81" customFormat="1" ht="15.95" customHeight="1" x14ac:dyDescent="0.3">
      <c r="A85" s="93"/>
      <c r="B85" s="93"/>
      <c r="C85" s="94"/>
      <c r="D85" s="93">
        <v>32953</v>
      </c>
      <c r="E85" s="101" t="s">
        <v>172</v>
      </c>
      <c r="H85" s="97">
        <f t="shared" si="70"/>
        <v>0</v>
      </c>
      <c r="I85" s="96"/>
      <c r="J85" s="96"/>
      <c r="K85" s="96"/>
      <c r="L85" s="96"/>
      <c r="M85" s="96"/>
      <c r="N85" s="96"/>
      <c r="O85" s="97">
        <f t="shared" si="71"/>
        <v>0</v>
      </c>
      <c r="P85" s="96"/>
      <c r="Q85" s="96"/>
      <c r="R85" s="96">
        <f>'Rashodi-POMOĆNA'!R85</f>
        <v>0</v>
      </c>
      <c r="S85" s="96">
        <f>'Rashodi-POMOĆNA'!S85</f>
        <v>0</v>
      </c>
      <c r="T85" s="96">
        <f>'Rashodi-POMOĆNA'!T85</f>
        <v>0</v>
      </c>
      <c r="U85" s="96">
        <f>'Rashodi-POMOĆNA'!U85</f>
        <v>0</v>
      </c>
      <c r="V85" s="220"/>
      <c r="W85" s="72">
        <f t="shared" si="77"/>
        <v>0</v>
      </c>
      <c r="Y85" s="220"/>
      <c r="Z85" s="72">
        <f t="shared" si="78"/>
        <v>0</v>
      </c>
      <c r="AA85" s="220"/>
      <c r="AB85" s="220"/>
      <c r="AC85" s="72">
        <f t="shared" si="79"/>
        <v>0</v>
      </c>
      <c r="AE85" s="220"/>
    </row>
    <row r="86" spans="1:43" s="91" customFormat="1" ht="15.95" customHeight="1" x14ac:dyDescent="0.3">
      <c r="A86" s="88"/>
      <c r="B86" s="88"/>
      <c r="C86" s="88">
        <v>3299</v>
      </c>
      <c r="D86" s="88"/>
      <c r="E86" s="89" t="s">
        <v>116</v>
      </c>
      <c r="F86" s="90">
        <f>SUM(F87)</f>
        <v>0</v>
      </c>
      <c r="G86" s="100">
        <f>SUM(G87)</f>
        <v>0</v>
      </c>
      <c r="H86" s="92">
        <f t="shared" si="70"/>
        <v>333</v>
      </c>
      <c r="I86" s="90">
        <f t="shared" ref="I86:N86" si="98">SUM(I87)</f>
        <v>0</v>
      </c>
      <c r="J86" s="90">
        <f t="shared" si="98"/>
        <v>0</v>
      </c>
      <c r="K86" s="90">
        <f t="shared" si="98"/>
        <v>333</v>
      </c>
      <c r="L86" s="90">
        <f t="shared" si="98"/>
        <v>0</v>
      </c>
      <c r="M86" s="90">
        <f t="shared" si="98"/>
        <v>0</v>
      </c>
      <c r="N86" s="90">
        <f t="shared" si="98"/>
        <v>0</v>
      </c>
      <c r="O86" s="92">
        <f t="shared" si="71"/>
        <v>231</v>
      </c>
      <c r="P86" s="90">
        <f t="shared" ref="P86:U86" si="99">SUM(P87)</f>
        <v>0</v>
      </c>
      <c r="Q86" s="90">
        <f t="shared" si="99"/>
        <v>0</v>
      </c>
      <c r="R86" s="90">
        <f t="shared" si="99"/>
        <v>231</v>
      </c>
      <c r="S86" s="90">
        <f t="shared" si="99"/>
        <v>0</v>
      </c>
      <c r="T86" s="90">
        <f t="shared" si="99"/>
        <v>0</v>
      </c>
      <c r="U86" s="90">
        <f t="shared" si="99"/>
        <v>0</v>
      </c>
      <c r="V86" s="220">
        <f t="shared" si="82"/>
        <v>0.69369369369369371</v>
      </c>
      <c r="W86" s="72">
        <f t="shared" si="77"/>
        <v>-102</v>
      </c>
      <c r="X86" s="87"/>
      <c r="Y86" s="220"/>
      <c r="Z86" s="72">
        <f t="shared" si="78"/>
        <v>0</v>
      </c>
      <c r="AA86" s="220"/>
      <c r="AB86" s="220">
        <f t="shared" si="84"/>
        <v>0.69369369369369371</v>
      </c>
      <c r="AC86" s="72">
        <f t="shared" si="79"/>
        <v>-102</v>
      </c>
      <c r="AD86" s="87"/>
      <c r="AE86" s="220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</row>
    <row r="87" spans="1:43" s="81" customFormat="1" ht="15.95" customHeight="1" x14ac:dyDescent="0.3">
      <c r="A87" s="93"/>
      <c r="B87" s="93"/>
      <c r="C87" s="94"/>
      <c r="D87" s="93">
        <v>32999</v>
      </c>
      <c r="E87" s="101" t="s">
        <v>116</v>
      </c>
      <c r="H87" s="97">
        <f t="shared" si="70"/>
        <v>333</v>
      </c>
      <c r="I87" s="96"/>
      <c r="J87" s="96"/>
      <c r="K87" s="96">
        <v>333</v>
      </c>
      <c r="L87" s="96"/>
      <c r="M87" s="96"/>
      <c r="N87" s="96"/>
      <c r="O87" s="97">
        <f t="shared" si="71"/>
        <v>231</v>
      </c>
      <c r="P87" s="96"/>
      <c r="Q87" s="96"/>
      <c r="R87" s="96">
        <f>'Rashodi-POMOĆNA'!R87</f>
        <v>231</v>
      </c>
      <c r="S87" s="102">
        <f>'Rashodi-POMOĆNA'!S87</f>
        <v>0</v>
      </c>
      <c r="T87" s="102">
        <f>'Rashodi-POMOĆNA'!T87</f>
        <v>0</v>
      </c>
      <c r="U87" s="96">
        <f>'Rashodi-POMOĆNA'!U87</f>
        <v>0</v>
      </c>
      <c r="V87" s="220">
        <f t="shared" si="82"/>
        <v>0.69369369369369371</v>
      </c>
      <c r="W87" s="72">
        <f t="shared" si="77"/>
        <v>-102</v>
      </c>
      <c r="Y87" s="220"/>
      <c r="Z87" s="72">
        <f t="shared" si="78"/>
        <v>0</v>
      </c>
      <c r="AA87" s="220"/>
      <c r="AB87" s="220">
        <f t="shared" si="84"/>
        <v>0.69369369369369371</v>
      </c>
      <c r="AC87" s="72">
        <f t="shared" si="79"/>
        <v>-102</v>
      </c>
      <c r="AE87" s="220"/>
    </row>
    <row r="88" spans="1:43" s="107" customFormat="1" ht="15.95" customHeight="1" x14ac:dyDescent="0.3">
      <c r="A88" s="76">
        <v>34</v>
      </c>
      <c r="B88" s="76"/>
      <c r="C88" s="76"/>
      <c r="D88" s="76"/>
      <c r="E88" s="77" t="s">
        <v>59</v>
      </c>
      <c r="F88" s="104">
        <f>F89</f>
        <v>0</v>
      </c>
      <c r="G88" s="105">
        <f>G89</f>
        <v>0</v>
      </c>
      <c r="H88" s="106">
        <f t="shared" si="70"/>
        <v>730</v>
      </c>
      <c r="I88" s="104">
        <f t="shared" ref="I88:N89" si="100">I89</f>
        <v>730</v>
      </c>
      <c r="J88" s="104">
        <f t="shared" si="100"/>
        <v>0</v>
      </c>
      <c r="K88" s="104">
        <f t="shared" si="100"/>
        <v>0</v>
      </c>
      <c r="L88" s="104">
        <f t="shared" si="100"/>
        <v>0</v>
      </c>
      <c r="M88" s="104">
        <f t="shared" si="100"/>
        <v>0</v>
      </c>
      <c r="N88" s="104">
        <f t="shared" si="100"/>
        <v>0</v>
      </c>
      <c r="O88" s="106">
        <f t="shared" si="71"/>
        <v>730</v>
      </c>
      <c r="P88" s="104">
        <f t="shared" ref="P88:U89" si="101">P89</f>
        <v>730</v>
      </c>
      <c r="Q88" s="104">
        <f t="shared" si="101"/>
        <v>0</v>
      </c>
      <c r="R88" s="104">
        <f t="shared" si="101"/>
        <v>0</v>
      </c>
      <c r="S88" s="104">
        <f t="shared" si="101"/>
        <v>0</v>
      </c>
      <c r="T88" s="104">
        <f t="shared" si="101"/>
        <v>0</v>
      </c>
      <c r="U88" s="104">
        <f t="shared" si="101"/>
        <v>0</v>
      </c>
      <c r="V88" s="220">
        <f t="shared" si="82"/>
        <v>1</v>
      </c>
      <c r="W88" s="72">
        <f t="shared" si="77"/>
        <v>0</v>
      </c>
      <c r="X88" s="87"/>
      <c r="Y88" s="220">
        <f t="shared" si="83"/>
        <v>1</v>
      </c>
      <c r="Z88" s="72">
        <f t="shared" si="78"/>
        <v>0</v>
      </c>
      <c r="AA88" s="220"/>
      <c r="AB88" s="220"/>
      <c r="AC88" s="72">
        <f t="shared" si="79"/>
        <v>0</v>
      </c>
      <c r="AD88" s="87"/>
      <c r="AE88" s="220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</row>
    <row r="89" spans="1:43" s="85" customFormat="1" ht="15.95" customHeight="1" x14ac:dyDescent="0.3">
      <c r="A89" s="82"/>
      <c r="B89" s="82">
        <v>343</v>
      </c>
      <c r="C89" s="82"/>
      <c r="D89" s="82"/>
      <c r="E89" s="83" t="s">
        <v>122</v>
      </c>
      <c r="F89" s="108"/>
      <c r="G89" s="109"/>
      <c r="H89" s="110">
        <f t="shared" si="70"/>
        <v>730</v>
      </c>
      <c r="I89" s="108">
        <f>I90</f>
        <v>730</v>
      </c>
      <c r="J89" s="108">
        <f t="shared" si="100"/>
        <v>0</v>
      </c>
      <c r="K89" s="108">
        <f t="shared" si="100"/>
        <v>0</v>
      </c>
      <c r="L89" s="108">
        <f t="shared" si="100"/>
        <v>0</v>
      </c>
      <c r="M89" s="108">
        <f t="shared" si="100"/>
        <v>0</v>
      </c>
      <c r="N89" s="108">
        <f t="shared" si="100"/>
        <v>0</v>
      </c>
      <c r="O89" s="110">
        <f t="shared" si="71"/>
        <v>730</v>
      </c>
      <c r="P89" s="108">
        <f>P90</f>
        <v>730</v>
      </c>
      <c r="Q89" s="108">
        <f t="shared" si="101"/>
        <v>0</v>
      </c>
      <c r="R89" s="108">
        <f t="shared" si="101"/>
        <v>0</v>
      </c>
      <c r="S89" s="108">
        <f t="shared" si="101"/>
        <v>0</v>
      </c>
      <c r="T89" s="108">
        <f t="shared" si="101"/>
        <v>0</v>
      </c>
      <c r="U89" s="108">
        <f t="shared" si="101"/>
        <v>0</v>
      </c>
      <c r="V89" s="220">
        <f t="shared" si="82"/>
        <v>1</v>
      </c>
      <c r="W89" s="72">
        <f t="shared" si="77"/>
        <v>0</v>
      </c>
      <c r="X89" s="87"/>
      <c r="Y89" s="220">
        <f t="shared" si="83"/>
        <v>1</v>
      </c>
      <c r="Z89" s="72">
        <f t="shared" si="78"/>
        <v>0</v>
      </c>
      <c r="AA89" s="220"/>
      <c r="AB89" s="220"/>
      <c r="AC89" s="72">
        <f t="shared" si="79"/>
        <v>0</v>
      </c>
      <c r="AD89" s="87"/>
      <c r="AE89" s="220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</row>
    <row r="90" spans="1:43" s="91" customFormat="1" ht="15.95" customHeight="1" x14ac:dyDescent="0.3">
      <c r="A90" s="88"/>
      <c r="B90" s="88"/>
      <c r="C90" s="88">
        <v>3431</v>
      </c>
      <c r="D90" s="88"/>
      <c r="E90" s="89" t="s">
        <v>123</v>
      </c>
      <c r="F90" s="90"/>
      <c r="G90" s="100"/>
      <c r="H90" s="92">
        <f t="shared" si="70"/>
        <v>730</v>
      </c>
      <c r="I90" s="90">
        <f>SUM(I91:I92)</f>
        <v>730</v>
      </c>
      <c r="J90" s="90">
        <f t="shared" ref="J90:U90" si="102">SUM(J91:J92)</f>
        <v>0</v>
      </c>
      <c r="K90" s="90">
        <f t="shared" si="102"/>
        <v>0</v>
      </c>
      <c r="L90" s="90">
        <f t="shared" si="102"/>
        <v>0</v>
      </c>
      <c r="M90" s="90">
        <f t="shared" si="102"/>
        <v>0</v>
      </c>
      <c r="N90" s="90">
        <f t="shared" si="102"/>
        <v>0</v>
      </c>
      <c r="O90" s="92">
        <f t="shared" si="102"/>
        <v>730</v>
      </c>
      <c r="P90" s="90">
        <f t="shared" si="102"/>
        <v>730</v>
      </c>
      <c r="Q90" s="90">
        <f t="shared" si="102"/>
        <v>0</v>
      </c>
      <c r="R90" s="90">
        <f t="shared" si="102"/>
        <v>0</v>
      </c>
      <c r="S90" s="90">
        <f t="shared" si="102"/>
        <v>0</v>
      </c>
      <c r="T90" s="90">
        <f t="shared" si="102"/>
        <v>0</v>
      </c>
      <c r="U90" s="90">
        <f t="shared" si="102"/>
        <v>0</v>
      </c>
      <c r="V90" s="220">
        <f t="shared" si="82"/>
        <v>1</v>
      </c>
      <c r="W90" s="72">
        <f t="shared" si="77"/>
        <v>0</v>
      </c>
      <c r="X90" s="87"/>
      <c r="Y90" s="220">
        <f t="shared" si="83"/>
        <v>1</v>
      </c>
      <c r="Z90" s="72">
        <f t="shared" si="78"/>
        <v>0</v>
      </c>
      <c r="AA90" s="220"/>
      <c r="AB90" s="220"/>
      <c r="AC90" s="72">
        <f t="shared" si="79"/>
        <v>0</v>
      </c>
      <c r="AD90" s="87"/>
      <c r="AE90" s="220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</row>
    <row r="91" spans="1:43" s="81" customFormat="1" ht="15.95" customHeight="1" x14ac:dyDescent="0.3">
      <c r="A91" s="93"/>
      <c r="B91" s="93"/>
      <c r="C91" s="94"/>
      <c r="D91" s="93">
        <v>34311</v>
      </c>
      <c r="E91" s="101" t="s">
        <v>124</v>
      </c>
      <c r="H91" s="97">
        <f t="shared" si="70"/>
        <v>730</v>
      </c>
      <c r="I91" s="96">
        <v>730</v>
      </c>
      <c r="J91" s="96"/>
      <c r="K91" s="96"/>
      <c r="L91" s="96"/>
      <c r="M91" s="96"/>
      <c r="N91" s="96"/>
      <c r="O91" s="97">
        <f t="shared" si="71"/>
        <v>730</v>
      </c>
      <c r="P91" s="96">
        <f>'Rashodi-POMOĆNA'!P91</f>
        <v>730</v>
      </c>
      <c r="Q91" s="96"/>
      <c r="R91" s="96">
        <f>'Rashodi-POMOĆNA'!R91</f>
        <v>0</v>
      </c>
      <c r="S91" s="96">
        <f>'Rashodi-POMOĆNA'!S91</f>
        <v>0</v>
      </c>
      <c r="T91" s="96">
        <f>'Rashodi-POMOĆNA'!T91</f>
        <v>0</v>
      </c>
      <c r="U91" s="96">
        <f>'Rashodi-POMOĆNA'!U91</f>
        <v>0</v>
      </c>
      <c r="V91" s="220">
        <f t="shared" si="82"/>
        <v>1</v>
      </c>
      <c r="W91" s="72">
        <f t="shared" si="77"/>
        <v>0</v>
      </c>
      <c r="Y91" s="220">
        <f t="shared" si="83"/>
        <v>1</v>
      </c>
      <c r="Z91" s="72">
        <f t="shared" si="78"/>
        <v>0</v>
      </c>
      <c r="AA91" s="220"/>
      <c r="AB91" s="220"/>
      <c r="AC91" s="72">
        <f t="shared" si="79"/>
        <v>0</v>
      </c>
      <c r="AE91" s="220"/>
    </row>
    <row r="92" spans="1:43" s="81" customFormat="1" ht="15.95" customHeight="1" x14ac:dyDescent="0.3">
      <c r="A92" s="93"/>
      <c r="B92" s="93"/>
      <c r="C92" s="94"/>
      <c r="D92" s="93">
        <v>34312</v>
      </c>
      <c r="E92" s="101" t="s">
        <v>173</v>
      </c>
      <c r="H92" s="97">
        <f t="shared" si="70"/>
        <v>0</v>
      </c>
      <c r="I92" s="96"/>
      <c r="J92" s="96"/>
      <c r="K92" s="96"/>
      <c r="L92" s="96"/>
      <c r="M92" s="96"/>
      <c r="N92" s="96"/>
      <c r="O92" s="97">
        <f t="shared" si="71"/>
        <v>0</v>
      </c>
      <c r="P92" s="96">
        <f>'Rashodi-POMOĆNA'!P92</f>
        <v>0</v>
      </c>
      <c r="Q92" s="96"/>
      <c r="R92" s="96">
        <f>'Rashodi-POMOĆNA'!R92</f>
        <v>0</v>
      </c>
      <c r="S92" s="96">
        <f>'Rashodi-POMOĆNA'!S92</f>
        <v>0</v>
      </c>
      <c r="T92" s="96">
        <f>'Rashodi-POMOĆNA'!T92</f>
        <v>0</v>
      </c>
      <c r="U92" s="96">
        <f>'Rashodi-POMOĆNA'!U92</f>
        <v>0</v>
      </c>
      <c r="V92" s="220"/>
      <c r="W92" s="72">
        <f t="shared" si="77"/>
        <v>0</v>
      </c>
      <c r="Y92" s="220"/>
      <c r="Z92" s="72">
        <f t="shared" si="78"/>
        <v>0</v>
      </c>
      <c r="AA92" s="220"/>
      <c r="AB92" s="220"/>
      <c r="AC92" s="72">
        <f t="shared" si="79"/>
        <v>0</v>
      </c>
      <c r="AE92" s="220"/>
    </row>
    <row r="93" spans="1:43" s="81" customFormat="1" ht="18.75" x14ac:dyDescent="0.25">
      <c r="A93" s="212">
        <v>4</v>
      </c>
      <c r="B93" s="212"/>
      <c r="C93" s="212"/>
      <c r="D93" s="212"/>
      <c r="E93" s="212"/>
      <c r="F93" s="213"/>
      <c r="G93" s="213"/>
      <c r="H93" s="214">
        <f>H94</f>
        <v>15528</v>
      </c>
      <c r="I93" s="215">
        <f>I94</f>
        <v>9290</v>
      </c>
      <c r="J93" s="215">
        <f t="shared" ref="J93:N93" si="103">J94</f>
        <v>0</v>
      </c>
      <c r="K93" s="215">
        <f t="shared" si="103"/>
        <v>730</v>
      </c>
      <c r="L93" s="215">
        <f t="shared" si="103"/>
        <v>5508</v>
      </c>
      <c r="M93" s="215">
        <f t="shared" si="103"/>
        <v>0</v>
      </c>
      <c r="N93" s="215">
        <f t="shared" si="103"/>
        <v>0</v>
      </c>
      <c r="O93" s="214">
        <f>O94</f>
        <v>22930</v>
      </c>
      <c r="P93" s="215">
        <f>P94</f>
        <v>8500</v>
      </c>
      <c r="Q93" s="215">
        <f t="shared" ref="Q93:U93" si="104">Q94</f>
        <v>0</v>
      </c>
      <c r="R93" s="215">
        <f t="shared" si="104"/>
        <v>530</v>
      </c>
      <c r="S93" s="215">
        <f t="shared" si="104"/>
        <v>13900</v>
      </c>
      <c r="T93" s="215">
        <f t="shared" si="104"/>
        <v>0</v>
      </c>
      <c r="U93" s="215">
        <f t="shared" si="104"/>
        <v>0</v>
      </c>
      <c r="V93" s="220">
        <f t="shared" si="82"/>
        <v>1.4766872746007214</v>
      </c>
      <c r="W93" s="72">
        <f t="shared" si="77"/>
        <v>7402</v>
      </c>
      <c r="Y93" s="220">
        <f t="shared" si="83"/>
        <v>0.91496232508073194</v>
      </c>
      <c r="Z93" s="72">
        <f t="shared" si="78"/>
        <v>-790</v>
      </c>
      <c r="AA93" s="220"/>
      <c r="AB93" s="220">
        <f t="shared" si="84"/>
        <v>0.72602739726027399</v>
      </c>
      <c r="AC93" s="72">
        <f t="shared" si="79"/>
        <v>-200</v>
      </c>
      <c r="AE93" s="220">
        <f t="shared" si="94"/>
        <v>2.5236020334059548</v>
      </c>
      <c r="AF93" s="81">
        <f>S93-L93</f>
        <v>8392</v>
      </c>
    </row>
    <row r="94" spans="1:43" s="107" customFormat="1" ht="18.75" x14ac:dyDescent="0.3">
      <c r="A94" s="76">
        <v>42</v>
      </c>
      <c r="B94" s="76"/>
      <c r="C94" s="76"/>
      <c r="D94" s="76"/>
      <c r="E94" s="77" t="s">
        <v>125</v>
      </c>
      <c r="F94" s="104">
        <f>F95</f>
        <v>0</v>
      </c>
      <c r="G94" s="105">
        <f>G95</f>
        <v>0</v>
      </c>
      <c r="H94" s="106">
        <f t="shared" si="70"/>
        <v>15528</v>
      </c>
      <c r="I94" s="104">
        <f>I95+I101+I105</f>
        <v>9290</v>
      </c>
      <c r="J94" s="104">
        <f>J95+J101+J105</f>
        <v>0</v>
      </c>
      <c r="K94" s="104">
        <f>K95+K101+K105</f>
        <v>730</v>
      </c>
      <c r="L94" s="104">
        <f>L95+L101+L105</f>
        <v>5508</v>
      </c>
      <c r="M94" s="104">
        <f>M95</f>
        <v>0</v>
      </c>
      <c r="N94" s="104">
        <f>N95</f>
        <v>0</v>
      </c>
      <c r="O94" s="106">
        <f t="shared" si="71"/>
        <v>22930</v>
      </c>
      <c r="P94" s="104">
        <f>P95+P101+P105</f>
        <v>8500</v>
      </c>
      <c r="Q94" s="104">
        <f>Q95+Q101+Q105</f>
        <v>0</v>
      </c>
      <c r="R94" s="104">
        <f>R95+R101+R105</f>
        <v>530</v>
      </c>
      <c r="S94" s="104">
        <f>S95+S101+S105</f>
        <v>13900</v>
      </c>
      <c r="T94" s="104">
        <f>T95</f>
        <v>0</v>
      </c>
      <c r="U94" s="104">
        <f>U95</f>
        <v>0</v>
      </c>
      <c r="V94" s="220">
        <f t="shared" si="82"/>
        <v>1.4766872746007214</v>
      </c>
      <c r="W94" s="72">
        <f t="shared" si="77"/>
        <v>7402</v>
      </c>
      <c r="X94" s="87"/>
      <c r="Y94" s="220">
        <f t="shared" si="83"/>
        <v>0.91496232508073194</v>
      </c>
      <c r="Z94" s="72">
        <f t="shared" si="78"/>
        <v>-790</v>
      </c>
      <c r="AA94" s="220"/>
      <c r="AB94" s="220">
        <f t="shared" si="84"/>
        <v>0.72602739726027399</v>
      </c>
      <c r="AC94" s="72">
        <f t="shared" si="79"/>
        <v>-200</v>
      </c>
      <c r="AD94" s="87"/>
      <c r="AE94" s="220">
        <f t="shared" si="94"/>
        <v>2.5236020334059548</v>
      </c>
      <c r="AF94" s="81">
        <f t="shared" ref="AF94:AF103" si="105">S94-L94</f>
        <v>8392</v>
      </c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</row>
    <row r="95" spans="1:43" s="85" customFormat="1" ht="18.75" x14ac:dyDescent="0.3">
      <c r="A95" s="82"/>
      <c r="B95" s="82">
        <v>422</v>
      </c>
      <c r="C95" s="82"/>
      <c r="D95" s="82"/>
      <c r="E95" s="83" t="s">
        <v>126</v>
      </c>
      <c r="F95" s="108"/>
      <c r="G95" s="109"/>
      <c r="H95" s="110">
        <f t="shared" si="70"/>
        <v>1991</v>
      </c>
      <c r="I95" s="108">
        <f t="shared" ref="I95:N95" si="106">I96+I99</f>
        <v>1327</v>
      </c>
      <c r="J95" s="108">
        <f t="shared" si="106"/>
        <v>0</v>
      </c>
      <c r="K95" s="108">
        <f t="shared" si="106"/>
        <v>664</v>
      </c>
      <c r="L95" s="108">
        <f t="shared" si="106"/>
        <v>0</v>
      </c>
      <c r="M95" s="108">
        <f t="shared" si="106"/>
        <v>0</v>
      </c>
      <c r="N95" s="108">
        <f t="shared" si="106"/>
        <v>0</v>
      </c>
      <c r="O95" s="110">
        <f t="shared" si="71"/>
        <v>1164</v>
      </c>
      <c r="P95" s="108">
        <f t="shared" ref="P95:U95" si="107">P96+P99</f>
        <v>700</v>
      </c>
      <c r="Q95" s="108">
        <f t="shared" si="107"/>
        <v>0</v>
      </c>
      <c r="R95" s="108">
        <f t="shared" si="107"/>
        <v>464</v>
      </c>
      <c r="S95" s="108">
        <f t="shared" si="107"/>
        <v>0</v>
      </c>
      <c r="T95" s="108">
        <f t="shared" si="107"/>
        <v>0</v>
      </c>
      <c r="U95" s="108">
        <f t="shared" si="107"/>
        <v>0</v>
      </c>
      <c r="V95" s="220">
        <f t="shared" si="82"/>
        <v>0.58463083877448518</v>
      </c>
      <c r="W95" s="72">
        <f t="shared" si="77"/>
        <v>-827</v>
      </c>
      <c r="X95" s="87"/>
      <c r="Y95" s="220">
        <f t="shared" si="83"/>
        <v>0.52750565184626974</v>
      </c>
      <c r="Z95" s="72">
        <f t="shared" si="78"/>
        <v>-627</v>
      </c>
      <c r="AA95" s="220"/>
      <c r="AB95" s="220">
        <f t="shared" si="84"/>
        <v>0.6987951807228916</v>
      </c>
      <c r="AC95" s="72">
        <f t="shared" si="79"/>
        <v>-200</v>
      </c>
      <c r="AD95" s="87"/>
      <c r="AE95" s="220"/>
      <c r="AF95" s="81">
        <f t="shared" si="105"/>
        <v>0</v>
      </c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</row>
    <row r="96" spans="1:43" s="91" customFormat="1" ht="18.75" x14ac:dyDescent="0.3">
      <c r="A96" s="88"/>
      <c r="B96" s="88"/>
      <c r="C96" s="88">
        <v>4221</v>
      </c>
      <c r="D96" s="88"/>
      <c r="E96" s="89" t="s">
        <v>127</v>
      </c>
      <c r="H96" s="113">
        <f t="shared" si="70"/>
        <v>1925</v>
      </c>
      <c r="I96" s="112">
        <f t="shared" ref="I96:N96" si="108">SUM(I97:I98)</f>
        <v>1327</v>
      </c>
      <c r="J96" s="112">
        <f t="shared" si="108"/>
        <v>0</v>
      </c>
      <c r="K96" s="112">
        <f t="shared" si="108"/>
        <v>598</v>
      </c>
      <c r="L96" s="90">
        <f t="shared" si="108"/>
        <v>0</v>
      </c>
      <c r="M96" s="90">
        <f t="shared" si="108"/>
        <v>0</v>
      </c>
      <c r="N96" s="90">
        <f t="shared" si="108"/>
        <v>0</v>
      </c>
      <c r="O96" s="113">
        <f t="shared" si="71"/>
        <v>1098</v>
      </c>
      <c r="P96" s="112">
        <f t="shared" ref="P96:U96" si="109">SUM(P97:P98)</f>
        <v>700</v>
      </c>
      <c r="Q96" s="112">
        <f t="shared" si="109"/>
        <v>0</v>
      </c>
      <c r="R96" s="112">
        <f t="shared" si="109"/>
        <v>398</v>
      </c>
      <c r="S96" s="90">
        <f t="shared" si="109"/>
        <v>0</v>
      </c>
      <c r="T96" s="90">
        <f t="shared" si="109"/>
        <v>0</v>
      </c>
      <c r="U96" s="90">
        <f t="shared" si="109"/>
        <v>0</v>
      </c>
      <c r="V96" s="220">
        <f t="shared" si="82"/>
        <v>0.57038961038961034</v>
      </c>
      <c r="W96" s="72">
        <f t="shared" si="77"/>
        <v>-827</v>
      </c>
      <c r="X96" s="87"/>
      <c r="Y96" s="220">
        <f t="shared" si="83"/>
        <v>0.52750565184626974</v>
      </c>
      <c r="Z96" s="72">
        <f t="shared" si="78"/>
        <v>-627</v>
      </c>
      <c r="AA96" s="220"/>
      <c r="AB96" s="220">
        <f t="shared" si="84"/>
        <v>0.66555183946488294</v>
      </c>
      <c r="AC96" s="72">
        <f t="shared" si="79"/>
        <v>-200</v>
      </c>
      <c r="AD96" s="87"/>
      <c r="AE96" s="220"/>
      <c r="AF96" s="81">
        <f t="shared" si="105"/>
        <v>0</v>
      </c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</row>
    <row r="97" spans="1:43" s="81" customFormat="1" ht="18.75" x14ac:dyDescent="0.3">
      <c r="A97" s="93"/>
      <c r="B97" s="93"/>
      <c r="C97" s="94"/>
      <c r="D97" s="93">
        <v>42211</v>
      </c>
      <c r="E97" s="101" t="s">
        <v>128</v>
      </c>
      <c r="H97" s="116">
        <f t="shared" si="70"/>
        <v>730</v>
      </c>
      <c r="I97" s="115">
        <v>265</v>
      </c>
      <c r="J97" s="115"/>
      <c r="K97" s="115">
        <v>465</v>
      </c>
      <c r="L97" s="115"/>
      <c r="M97" s="115"/>
      <c r="N97" s="115"/>
      <c r="O97" s="116">
        <f t="shared" si="71"/>
        <v>265</v>
      </c>
      <c r="P97" s="115">
        <f>'Rashodi-POMOĆNA'!P97</f>
        <v>0</v>
      </c>
      <c r="Q97" s="114"/>
      <c r="R97" s="114">
        <f>'Rashodi-POMOĆNA'!R97</f>
        <v>265</v>
      </c>
      <c r="S97" s="114">
        <f>'Rashodi-POMOĆNA'!S97</f>
        <v>0</v>
      </c>
      <c r="T97" s="114">
        <f>'Rashodi-POMOĆNA'!T97</f>
        <v>0</v>
      </c>
      <c r="U97" s="114">
        <f>'Rashodi-POMOĆNA'!U97</f>
        <v>0</v>
      </c>
      <c r="V97" s="220">
        <f t="shared" si="82"/>
        <v>0.36301369863013699</v>
      </c>
      <c r="W97" s="72">
        <f t="shared" si="77"/>
        <v>-465</v>
      </c>
      <c r="Y97" s="220">
        <f t="shared" si="83"/>
        <v>0</v>
      </c>
      <c r="Z97" s="72">
        <f t="shared" si="78"/>
        <v>-265</v>
      </c>
      <c r="AA97" s="220"/>
      <c r="AB97" s="220">
        <f t="shared" si="84"/>
        <v>0.56989247311827962</v>
      </c>
      <c r="AC97" s="72">
        <f t="shared" si="79"/>
        <v>-200</v>
      </c>
      <c r="AE97" s="220"/>
      <c r="AF97" s="81">
        <f t="shared" si="105"/>
        <v>0</v>
      </c>
    </row>
    <row r="98" spans="1:43" s="81" customFormat="1" ht="18.75" x14ac:dyDescent="0.3">
      <c r="A98" s="93"/>
      <c r="B98" s="93"/>
      <c r="C98" s="94"/>
      <c r="D98" s="93">
        <v>42212</v>
      </c>
      <c r="E98" s="101" t="s">
        <v>129</v>
      </c>
      <c r="H98" s="116">
        <f t="shared" si="70"/>
        <v>1195</v>
      </c>
      <c r="I98" s="115">
        <v>1062</v>
      </c>
      <c r="J98" s="115"/>
      <c r="K98" s="115">
        <v>133</v>
      </c>
      <c r="L98" s="115"/>
      <c r="M98" s="115"/>
      <c r="N98" s="115"/>
      <c r="O98" s="116">
        <f t="shared" si="71"/>
        <v>833</v>
      </c>
      <c r="P98" s="115">
        <f>'Rashodi-POMOĆNA'!P98</f>
        <v>700</v>
      </c>
      <c r="Q98" s="114"/>
      <c r="R98" s="114">
        <f>'Rashodi-POMOĆNA'!R98</f>
        <v>133</v>
      </c>
      <c r="S98" s="114">
        <f>'Rashodi-POMOĆNA'!S98</f>
        <v>0</v>
      </c>
      <c r="T98" s="114">
        <f>'Rashodi-POMOĆNA'!T98</f>
        <v>0</v>
      </c>
      <c r="U98" s="114">
        <f>'Rashodi-POMOĆNA'!U98</f>
        <v>0</v>
      </c>
      <c r="V98" s="220">
        <f t="shared" si="82"/>
        <v>0.69707112970711294</v>
      </c>
      <c r="W98" s="72">
        <f t="shared" si="77"/>
        <v>-362</v>
      </c>
      <c r="Y98" s="220">
        <f t="shared" si="83"/>
        <v>0.6591337099811676</v>
      </c>
      <c r="Z98" s="72">
        <f t="shared" si="78"/>
        <v>-362</v>
      </c>
      <c r="AA98" s="220"/>
      <c r="AB98" s="220">
        <f t="shared" si="84"/>
        <v>1</v>
      </c>
      <c r="AC98" s="72">
        <f t="shared" si="79"/>
        <v>0</v>
      </c>
      <c r="AE98" s="220"/>
      <c r="AF98" s="81">
        <f t="shared" si="105"/>
        <v>0</v>
      </c>
    </row>
    <row r="99" spans="1:43" s="91" customFormat="1" ht="18.75" x14ac:dyDescent="0.3">
      <c r="A99" s="88"/>
      <c r="B99" s="88"/>
      <c r="C99" s="88">
        <v>4227</v>
      </c>
      <c r="D99" s="88"/>
      <c r="E99" s="89" t="s">
        <v>130</v>
      </c>
      <c r="H99" s="113">
        <f t="shared" si="70"/>
        <v>66</v>
      </c>
      <c r="I99" s="112">
        <f t="shared" ref="I99:N99" si="110">I100</f>
        <v>0</v>
      </c>
      <c r="J99" s="112">
        <f t="shared" si="110"/>
        <v>0</v>
      </c>
      <c r="K99" s="112">
        <f t="shared" si="110"/>
        <v>66</v>
      </c>
      <c r="L99" s="112">
        <f t="shared" si="110"/>
        <v>0</v>
      </c>
      <c r="M99" s="112">
        <f t="shared" si="110"/>
        <v>0</v>
      </c>
      <c r="N99" s="112">
        <f t="shared" si="110"/>
        <v>0</v>
      </c>
      <c r="O99" s="113">
        <f t="shared" si="71"/>
        <v>66</v>
      </c>
      <c r="P99" s="112">
        <f t="shared" ref="P99:U99" si="111">P100</f>
        <v>0</v>
      </c>
      <c r="Q99" s="112">
        <f t="shared" si="111"/>
        <v>0</v>
      </c>
      <c r="R99" s="112">
        <f t="shared" si="111"/>
        <v>66</v>
      </c>
      <c r="S99" s="112">
        <f t="shared" si="111"/>
        <v>0</v>
      </c>
      <c r="T99" s="112">
        <f t="shared" si="111"/>
        <v>0</v>
      </c>
      <c r="U99" s="112">
        <f t="shared" si="111"/>
        <v>0</v>
      </c>
      <c r="V99" s="220">
        <f t="shared" si="82"/>
        <v>1</v>
      </c>
      <c r="W99" s="72">
        <f t="shared" si="77"/>
        <v>0</v>
      </c>
      <c r="X99" s="87"/>
      <c r="Y99" s="220"/>
      <c r="Z99" s="72">
        <f t="shared" si="78"/>
        <v>0</v>
      </c>
      <c r="AA99" s="220"/>
      <c r="AB99" s="220">
        <f t="shared" si="84"/>
        <v>1</v>
      </c>
      <c r="AC99" s="72">
        <f t="shared" si="79"/>
        <v>0</v>
      </c>
      <c r="AD99" s="87"/>
      <c r="AE99" s="220"/>
      <c r="AF99" s="81">
        <f t="shared" si="105"/>
        <v>0</v>
      </c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</row>
    <row r="100" spans="1:43" s="81" customFormat="1" ht="18.75" x14ac:dyDescent="0.3">
      <c r="A100" s="93"/>
      <c r="B100" s="93"/>
      <c r="C100" s="94"/>
      <c r="D100" s="93">
        <v>42271</v>
      </c>
      <c r="E100" s="101" t="s">
        <v>131</v>
      </c>
      <c r="H100" s="116">
        <f t="shared" si="70"/>
        <v>66</v>
      </c>
      <c r="I100" s="115"/>
      <c r="J100" s="115"/>
      <c r="K100" s="115">
        <v>66</v>
      </c>
      <c r="L100" s="115"/>
      <c r="M100" s="115"/>
      <c r="N100" s="115"/>
      <c r="O100" s="116">
        <f t="shared" si="71"/>
        <v>66</v>
      </c>
      <c r="P100" s="115">
        <f>'Rashodi-POMOĆNA'!P100</f>
        <v>0</v>
      </c>
      <c r="Q100" s="114"/>
      <c r="R100" s="114">
        <f>'Rashodi-POMOĆNA'!R100</f>
        <v>66</v>
      </c>
      <c r="S100" s="114">
        <f>'Rashodi-POMOĆNA'!S100</f>
        <v>0</v>
      </c>
      <c r="T100" s="114">
        <f>'Rashodi-POMOĆNA'!T100</f>
        <v>0</v>
      </c>
      <c r="U100" s="114">
        <f>'Rashodi-POMOĆNA'!U100</f>
        <v>0</v>
      </c>
      <c r="V100" s="220">
        <f t="shared" si="82"/>
        <v>1</v>
      </c>
      <c r="W100" s="72">
        <f t="shared" si="77"/>
        <v>0</v>
      </c>
      <c r="Y100" s="220"/>
      <c r="Z100" s="72">
        <f t="shared" si="78"/>
        <v>0</v>
      </c>
      <c r="AA100" s="220"/>
      <c r="AB100" s="220">
        <f t="shared" si="84"/>
        <v>1</v>
      </c>
      <c r="AC100" s="72">
        <f t="shared" si="79"/>
        <v>0</v>
      </c>
      <c r="AE100" s="220"/>
      <c r="AF100" s="81">
        <f t="shared" si="105"/>
        <v>0</v>
      </c>
    </row>
    <row r="101" spans="1:43" s="85" customFormat="1" ht="18.75" x14ac:dyDescent="0.3">
      <c r="A101" s="82"/>
      <c r="B101" s="82">
        <v>424</v>
      </c>
      <c r="C101" s="82"/>
      <c r="D101" s="82"/>
      <c r="E101" s="103" t="s">
        <v>132</v>
      </c>
      <c r="H101" s="110">
        <f t="shared" si="70"/>
        <v>13422</v>
      </c>
      <c r="I101" s="108">
        <f t="shared" ref="I101:N101" si="112">I102</f>
        <v>7963</v>
      </c>
      <c r="J101" s="108">
        <f t="shared" si="112"/>
        <v>0</v>
      </c>
      <c r="K101" s="108">
        <f t="shared" si="112"/>
        <v>66</v>
      </c>
      <c r="L101" s="108">
        <f t="shared" si="112"/>
        <v>5393</v>
      </c>
      <c r="M101" s="108">
        <f t="shared" si="112"/>
        <v>0</v>
      </c>
      <c r="N101" s="108">
        <f t="shared" si="112"/>
        <v>0</v>
      </c>
      <c r="O101" s="110">
        <f t="shared" si="71"/>
        <v>21366</v>
      </c>
      <c r="P101" s="108">
        <f t="shared" ref="P101:U101" si="113">P102</f>
        <v>7800</v>
      </c>
      <c r="Q101" s="108">
        <f t="shared" si="113"/>
        <v>0</v>
      </c>
      <c r="R101" s="108">
        <f t="shared" si="113"/>
        <v>66</v>
      </c>
      <c r="S101" s="108">
        <f t="shared" si="113"/>
        <v>13500</v>
      </c>
      <c r="T101" s="108">
        <f t="shared" si="113"/>
        <v>0</v>
      </c>
      <c r="U101" s="108">
        <f t="shared" si="113"/>
        <v>0</v>
      </c>
      <c r="V101" s="220">
        <f t="shared" si="82"/>
        <v>1.5918641037103263</v>
      </c>
      <c r="W101" s="72">
        <f t="shared" si="77"/>
        <v>7944</v>
      </c>
      <c r="X101" s="87"/>
      <c r="Y101" s="220">
        <f t="shared" si="83"/>
        <v>0.97953032776591742</v>
      </c>
      <c r="Z101" s="72">
        <f t="shared" si="78"/>
        <v>-163</v>
      </c>
      <c r="AA101" s="220"/>
      <c r="AB101" s="220">
        <f t="shared" si="84"/>
        <v>1</v>
      </c>
      <c r="AC101" s="72">
        <f t="shared" si="79"/>
        <v>0</v>
      </c>
      <c r="AD101" s="87"/>
      <c r="AE101" s="220">
        <f t="shared" si="94"/>
        <v>2.5032449471537177</v>
      </c>
      <c r="AF101" s="81">
        <f t="shared" si="105"/>
        <v>8107</v>
      </c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</row>
    <row r="102" spans="1:43" s="91" customFormat="1" ht="18.75" x14ac:dyDescent="0.3">
      <c r="A102" s="88"/>
      <c r="B102" s="88"/>
      <c r="C102" s="88">
        <v>4241</v>
      </c>
      <c r="D102" s="88"/>
      <c r="E102" s="117" t="s">
        <v>133</v>
      </c>
      <c r="H102" s="113">
        <f t="shared" si="70"/>
        <v>13422</v>
      </c>
      <c r="I102" s="111">
        <f>SUM(I103:I104)</f>
        <v>7963</v>
      </c>
      <c r="J102" s="111">
        <f t="shared" ref="J102:N102" si="114">SUM(J103:J104)</f>
        <v>0</v>
      </c>
      <c r="K102" s="111">
        <f t="shared" si="114"/>
        <v>66</v>
      </c>
      <c r="L102" s="111">
        <f t="shared" si="114"/>
        <v>5393</v>
      </c>
      <c r="M102" s="111">
        <f t="shared" si="114"/>
        <v>0</v>
      </c>
      <c r="N102" s="111">
        <f t="shared" si="114"/>
        <v>0</v>
      </c>
      <c r="O102" s="113">
        <f t="shared" si="71"/>
        <v>21366</v>
      </c>
      <c r="P102" s="111">
        <f>SUM(P103:P104)</f>
        <v>7800</v>
      </c>
      <c r="Q102" s="111">
        <f t="shared" ref="Q102:U102" si="115">SUM(Q103:Q104)</f>
        <v>0</v>
      </c>
      <c r="R102" s="111">
        <f t="shared" si="115"/>
        <v>66</v>
      </c>
      <c r="S102" s="111">
        <f t="shared" si="115"/>
        <v>13500</v>
      </c>
      <c r="T102" s="111">
        <f t="shared" si="115"/>
        <v>0</v>
      </c>
      <c r="U102" s="111">
        <f t="shared" si="115"/>
        <v>0</v>
      </c>
      <c r="V102" s="220">
        <f t="shared" si="82"/>
        <v>1.5918641037103263</v>
      </c>
      <c r="W102" s="72">
        <f t="shared" si="77"/>
        <v>7944</v>
      </c>
      <c r="X102" s="87"/>
      <c r="Y102" s="220">
        <f t="shared" si="83"/>
        <v>0.97953032776591742</v>
      </c>
      <c r="Z102" s="72">
        <f t="shared" si="78"/>
        <v>-163</v>
      </c>
      <c r="AA102" s="220"/>
      <c r="AB102" s="220">
        <f t="shared" si="84"/>
        <v>1</v>
      </c>
      <c r="AC102" s="72">
        <f t="shared" si="79"/>
        <v>0</v>
      </c>
      <c r="AD102" s="87"/>
      <c r="AE102" s="220">
        <f t="shared" si="94"/>
        <v>2.5032449471537177</v>
      </c>
      <c r="AF102" s="81">
        <f t="shared" si="105"/>
        <v>8107</v>
      </c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</row>
    <row r="103" spans="1:43" s="81" customFormat="1" ht="18.75" x14ac:dyDescent="0.3">
      <c r="A103" s="93"/>
      <c r="B103" s="93"/>
      <c r="C103" s="94"/>
      <c r="D103" s="93">
        <v>42411</v>
      </c>
      <c r="E103" s="101" t="s">
        <v>133</v>
      </c>
      <c r="H103" s="116">
        <f t="shared" si="70"/>
        <v>13422</v>
      </c>
      <c r="I103" s="115">
        <v>7963</v>
      </c>
      <c r="J103" s="115"/>
      <c r="K103" s="115">
        <v>66</v>
      </c>
      <c r="L103" s="115">
        <v>5393</v>
      </c>
      <c r="M103" s="115"/>
      <c r="N103" s="115"/>
      <c r="O103" s="116">
        <f t="shared" si="71"/>
        <v>15366</v>
      </c>
      <c r="P103" s="115">
        <f>'Rashodi-POMOĆNA'!P103</f>
        <v>7800</v>
      </c>
      <c r="Q103" s="114"/>
      <c r="R103" s="114">
        <f>'Rashodi-POMOĆNA'!R103</f>
        <v>66</v>
      </c>
      <c r="S103" s="114">
        <f>'Rashodi-POMOĆNA'!S103</f>
        <v>7500</v>
      </c>
      <c r="T103" s="114">
        <f>'Rashodi-POMOĆNA'!T103</f>
        <v>0</v>
      </c>
      <c r="U103" s="114">
        <f>'Rashodi-POMOĆNA'!U103</f>
        <v>0</v>
      </c>
      <c r="V103" s="220">
        <f t="shared" si="82"/>
        <v>1.1448368350469378</v>
      </c>
      <c r="W103" s="72">
        <f t="shared" si="77"/>
        <v>1944</v>
      </c>
      <c r="Y103" s="220">
        <f t="shared" si="83"/>
        <v>0.97953032776591742</v>
      </c>
      <c r="Z103" s="72">
        <f t="shared" si="78"/>
        <v>-163</v>
      </c>
      <c r="AA103" s="220"/>
      <c r="AB103" s="220">
        <f t="shared" si="84"/>
        <v>1</v>
      </c>
      <c r="AC103" s="72">
        <f t="shared" si="79"/>
        <v>0</v>
      </c>
      <c r="AE103" s="220">
        <f t="shared" si="94"/>
        <v>1.390691637307621</v>
      </c>
      <c r="AF103" s="81">
        <f t="shared" si="105"/>
        <v>2107</v>
      </c>
    </row>
    <row r="104" spans="1:43" s="81" customFormat="1" ht="18.75" x14ac:dyDescent="0.3">
      <c r="A104" s="93"/>
      <c r="B104" s="93"/>
      <c r="C104" s="94"/>
      <c r="D104" s="93">
        <v>42411</v>
      </c>
      <c r="E104" s="101" t="s">
        <v>174</v>
      </c>
      <c r="H104" s="116">
        <f t="shared" si="70"/>
        <v>0</v>
      </c>
      <c r="I104" s="115"/>
      <c r="J104" s="115"/>
      <c r="K104" s="115"/>
      <c r="L104" s="115"/>
      <c r="M104" s="115"/>
      <c r="N104" s="115"/>
      <c r="O104" s="116">
        <f t="shared" si="71"/>
        <v>6000</v>
      </c>
      <c r="P104" s="115">
        <f>'Rashodi-POMOĆNA'!P104</f>
        <v>0</v>
      </c>
      <c r="Q104" s="114"/>
      <c r="R104" s="114">
        <f>'Rashodi-POMOĆNA'!R104</f>
        <v>0</v>
      </c>
      <c r="S104" s="114">
        <f>'Rashodi-POMOĆNA'!S104</f>
        <v>6000</v>
      </c>
      <c r="T104" s="114">
        <f>'Rashodi-POMOĆNA'!T104</f>
        <v>0</v>
      </c>
      <c r="U104" s="114">
        <f>'Rashodi-POMOĆNA'!U104</f>
        <v>0</v>
      </c>
      <c r="V104" s="220"/>
      <c r="W104" s="72">
        <f t="shared" si="77"/>
        <v>6000</v>
      </c>
      <c r="Y104" s="220"/>
      <c r="Z104" s="72">
        <f t="shared" si="78"/>
        <v>0</v>
      </c>
      <c r="AA104" s="220"/>
      <c r="AB104" s="220"/>
      <c r="AE104" s="220"/>
    </row>
    <row r="105" spans="1:43" s="85" customFormat="1" ht="18.75" x14ac:dyDescent="0.3">
      <c r="A105" s="82"/>
      <c r="B105" s="82">
        <v>426</v>
      </c>
      <c r="C105" s="82"/>
      <c r="D105" s="82"/>
      <c r="E105" s="103" t="s">
        <v>134</v>
      </c>
      <c r="H105" s="110">
        <f t="shared" si="70"/>
        <v>115</v>
      </c>
      <c r="I105" s="108">
        <f t="shared" ref="I105:N106" si="116">I106</f>
        <v>0</v>
      </c>
      <c r="J105" s="108">
        <f t="shared" si="116"/>
        <v>0</v>
      </c>
      <c r="K105" s="108">
        <f t="shared" si="116"/>
        <v>0</v>
      </c>
      <c r="L105" s="108">
        <f t="shared" si="116"/>
        <v>115</v>
      </c>
      <c r="M105" s="108">
        <f t="shared" si="116"/>
        <v>0</v>
      </c>
      <c r="N105" s="108">
        <f t="shared" si="116"/>
        <v>0</v>
      </c>
      <c r="O105" s="110">
        <f t="shared" si="71"/>
        <v>400</v>
      </c>
      <c r="P105" s="108">
        <f t="shared" ref="P105:U106" si="117">P106</f>
        <v>0</v>
      </c>
      <c r="Q105" s="108">
        <f t="shared" si="117"/>
        <v>0</v>
      </c>
      <c r="R105" s="108">
        <f t="shared" si="117"/>
        <v>0</v>
      </c>
      <c r="S105" s="108">
        <f t="shared" si="117"/>
        <v>400</v>
      </c>
      <c r="T105" s="108">
        <f t="shared" si="117"/>
        <v>0</v>
      </c>
      <c r="U105" s="108">
        <f t="shared" si="117"/>
        <v>0</v>
      </c>
      <c r="V105" s="220">
        <f t="shared" si="82"/>
        <v>3.4782608695652173</v>
      </c>
      <c r="W105" s="72">
        <f t="shared" si="77"/>
        <v>285</v>
      </c>
      <c r="X105" s="87"/>
      <c r="Y105" s="220"/>
      <c r="Z105" s="72">
        <f t="shared" si="78"/>
        <v>0</v>
      </c>
      <c r="AA105" s="220"/>
      <c r="AB105" s="220"/>
      <c r="AC105" s="87"/>
      <c r="AD105" s="87"/>
      <c r="AE105" s="220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</row>
    <row r="106" spans="1:43" s="91" customFormat="1" ht="18.75" x14ac:dyDescent="0.3">
      <c r="A106" s="88"/>
      <c r="B106" s="88"/>
      <c r="C106" s="88">
        <v>4263</v>
      </c>
      <c r="D106" s="88"/>
      <c r="E106" s="117" t="s">
        <v>135</v>
      </c>
      <c r="H106" s="113">
        <f t="shared" si="70"/>
        <v>115</v>
      </c>
      <c r="I106" s="111">
        <f t="shared" si="116"/>
        <v>0</v>
      </c>
      <c r="J106" s="111">
        <f t="shared" si="116"/>
        <v>0</v>
      </c>
      <c r="K106" s="111">
        <f t="shared" si="116"/>
        <v>0</v>
      </c>
      <c r="L106" s="111">
        <f t="shared" si="116"/>
        <v>115</v>
      </c>
      <c r="M106" s="111">
        <f t="shared" si="116"/>
        <v>0</v>
      </c>
      <c r="N106" s="111">
        <f t="shared" si="116"/>
        <v>0</v>
      </c>
      <c r="O106" s="113">
        <f t="shared" si="71"/>
        <v>400</v>
      </c>
      <c r="P106" s="111">
        <f t="shared" si="117"/>
        <v>0</v>
      </c>
      <c r="Q106" s="111">
        <f t="shared" si="117"/>
        <v>0</v>
      </c>
      <c r="R106" s="111">
        <f t="shared" si="117"/>
        <v>0</v>
      </c>
      <c r="S106" s="111">
        <f t="shared" si="117"/>
        <v>400</v>
      </c>
      <c r="T106" s="111">
        <f t="shared" si="117"/>
        <v>0</v>
      </c>
      <c r="U106" s="111">
        <f t="shared" si="117"/>
        <v>0</v>
      </c>
      <c r="V106" s="220">
        <f t="shared" si="82"/>
        <v>3.4782608695652173</v>
      </c>
      <c r="W106" s="72">
        <f t="shared" si="77"/>
        <v>285</v>
      </c>
      <c r="X106" s="87"/>
      <c r="Y106" s="220"/>
      <c r="Z106" s="72">
        <f t="shared" si="78"/>
        <v>0</v>
      </c>
      <c r="AA106" s="220"/>
      <c r="AB106" s="220"/>
      <c r="AC106" s="87"/>
      <c r="AD106" s="87"/>
      <c r="AE106" s="220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</row>
    <row r="107" spans="1:43" s="81" customFormat="1" ht="18.75" x14ac:dyDescent="0.3">
      <c r="A107" s="93"/>
      <c r="B107" s="93"/>
      <c r="C107" s="94"/>
      <c r="D107" s="93">
        <v>42632</v>
      </c>
      <c r="E107" s="101" t="s">
        <v>136</v>
      </c>
      <c r="H107" s="116">
        <f t="shared" si="70"/>
        <v>115</v>
      </c>
      <c r="I107" s="115"/>
      <c r="J107" s="115"/>
      <c r="K107" s="115"/>
      <c r="L107" s="115">
        <v>115</v>
      </c>
      <c r="M107" s="115"/>
      <c r="N107" s="115"/>
      <c r="O107" s="116">
        <f t="shared" si="71"/>
        <v>400</v>
      </c>
      <c r="P107" s="115">
        <f>'Rashodi-POMOĆNA'!P107</f>
        <v>0</v>
      </c>
      <c r="Q107" s="114"/>
      <c r="R107" s="114">
        <f>'Rashodi-POMOĆNA'!R107</f>
        <v>0</v>
      </c>
      <c r="S107" s="114">
        <f>'Rashodi-POMOĆNA'!S107</f>
        <v>400</v>
      </c>
      <c r="T107" s="114">
        <f>'Rashodi-POMOĆNA'!T107</f>
        <v>0</v>
      </c>
      <c r="U107" s="114">
        <f>'Rashodi-POMOĆNA'!U107</f>
        <v>0</v>
      </c>
      <c r="V107" s="220">
        <f t="shared" si="82"/>
        <v>3.4782608695652173</v>
      </c>
      <c r="W107" s="72">
        <f t="shared" si="77"/>
        <v>285</v>
      </c>
      <c r="Y107" s="220"/>
      <c r="Z107" s="72">
        <f t="shared" si="78"/>
        <v>0</v>
      </c>
      <c r="AB107" s="220"/>
    </row>
    <row r="108" spans="1:43" x14ac:dyDescent="0.2"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221"/>
      <c r="W108" s="81"/>
      <c r="X108" s="81"/>
      <c r="Y108" s="220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</row>
    <row r="109" spans="1:43" ht="7.5" customHeight="1" x14ac:dyDescent="0.2"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221"/>
      <c r="W109" s="81"/>
      <c r="X109" s="81"/>
      <c r="Y109" s="220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</row>
    <row r="110" spans="1:43" x14ac:dyDescent="0.2">
      <c r="A110" s="120" t="str">
        <f>SAŽETAK!A41</f>
        <v>Zabok, 09.11.2023.</v>
      </c>
      <c r="B110" s="120"/>
      <c r="H110" s="120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221"/>
      <c r="W110" s="81"/>
      <c r="X110" s="81"/>
      <c r="Y110" s="220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</row>
    <row r="111" spans="1:43" x14ac:dyDescent="0.2">
      <c r="A111" s="120"/>
      <c r="B111" s="120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221"/>
      <c r="W111" s="81"/>
      <c r="X111" s="81"/>
      <c r="Y111" s="220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</row>
    <row r="112" spans="1:43" x14ac:dyDescent="0.2"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221"/>
      <c r="W112" s="81"/>
      <c r="X112" s="81"/>
      <c r="Y112" s="220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</row>
    <row r="113" spans="8:43" x14ac:dyDescent="0.2"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221"/>
      <c r="W113" s="81"/>
      <c r="X113" s="81"/>
      <c r="Y113" s="220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</row>
    <row r="114" spans="8:43" x14ac:dyDescent="0.2"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221"/>
      <c r="W114" s="81"/>
      <c r="X114" s="81"/>
      <c r="Y114" s="220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</row>
    <row r="115" spans="8:43" x14ac:dyDescent="0.2"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221"/>
      <c r="W115" s="81"/>
      <c r="X115" s="81"/>
      <c r="Y115" s="220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</row>
    <row r="116" spans="8:43" x14ac:dyDescent="0.2"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221"/>
      <c r="W116" s="81"/>
      <c r="X116" s="81"/>
      <c r="Y116" s="220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</row>
    <row r="117" spans="8:43" x14ac:dyDescent="0.2"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221"/>
      <c r="W117" s="81"/>
      <c r="X117" s="81"/>
      <c r="Y117" s="220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</row>
    <row r="118" spans="8:43" x14ac:dyDescent="0.2"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221"/>
      <c r="W118" s="81"/>
      <c r="X118" s="81"/>
      <c r="Y118" s="220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</row>
    <row r="119" spans="8:43" x14ac:dyDescent="0.2"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221"/>
      <c r="W119" s="81"/>
      <c r="X119" s="81"/>
      <c r="Y119" s="220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</row>
    <row r="120" spans="8:43" x14ac:dyDescent="0.2"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221"/>
      <c r="W120" s="81"/>
      <c r="X120" s="81"/>
      <c r="Y120" s="220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</row>
    <row r="121" spans="8:43" x14ac:dyDescent="0.2"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221"/>
      <c r="W121" s="81"/>
      <c r="X121" s="81"/>
      <c r="Y121" s="220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</row>
    <row r="122" spans="8:43" x14ac:dyDescent="0.2"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221"/>
      <c r="W122" s="81"/>
      <c r="X122" s="81"/>
      <c r="Y122" s="220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</row>
    <row r="123" spans="8:43" x14ac:dyDescent="0.2"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221"/>
      <c r="W123" s="81"/>
      <c r="X123" s="81"/>
      <c r="Y123" s="220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</row>
    <row r="124" spans="8:43" x14ac:dyDescent="0.2"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221"/>
      <c r="W124" s="81"/>
      <c r="X124" s="81"/>
      <c r="Y124" s="220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</row>
    <row r="125" spans="8:43" x14ac:dyDescent="0.2"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221"/>
      <c r="W125" s="81"/>
      <c r="X125" s="81"/>
      <c r="Y125" s="220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</row>
    <row r="126" spans="8:43" x14ac:dyDescent="0.2"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221"/>
      <c r="W126" s="81"/>
      <c r="X126" s="81"/>
      <c r="Y126" s="220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</row>
    <row r="127" spans="8:43" x14ac:dyDescent="0.2"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221"/>
      <c r="W127" s="81"/>
      <c r="X127" s="81"/>
      <c r="Y127" s="220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</row>
    <row r="128" spans="8:43" x14ac:dyDescent="0.2"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221"/>
      <c r="W128" s="81"/>
      <c r="X128" s="81"/>
      <c r="Y128" s="220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</row>
    <row r="129" spans="8:43" x14ac:dyDescent="0.2"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221"/>
      <c r="W129" s="81"/>
      <c r="X129" s="81"/>
      <c r="Y129" s="220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</row>
    <row r="130" spans="8:43" x14ac:dyDescent="0.2"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221"/>
      <c r="W130" s="81"/>
      <c r="X130" s="81"/>
      <c r="Y130" s="220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</row>
    <row r="131" spans="8:43" x14ac:dyDescent="0.2"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221"/>
      <c r="W131" s="81"/>
      <c r="X131" s="81"/>
      <c r="Y131" s="220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</row>
    <row r="132" spans="8:43" x14ac:dyDescent="0.2"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221"/>
      <c r="W132" s="81"/>
      <c r="X132" s="81"/>
      <c r="Y132" s="220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</row>
    <row r="133" spans="8:43" x14ac:dyDescent="0.2"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221"/>
      <c r="W133" s="81"/>
      <c r="X133" s="81"/>
      <c r="Y133" s="220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</row>
    <row r="134" spans="8:43" x14ac:dyDescent="0.2"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221"/>
      <c r="W134" s="81"/>
      <c r="X134" s="81"/>
      <c r="Y134" s="220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</row>
    <row r="135" spans="8:43" x14ac:dyDescent="0.2"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221"/>
      <c r="W135" s="81"/>
      <c r="X135" s="81"/>
      <c r="Y135" s="220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</row>
    <row r="136" spans="8:43" x14ac:dyDescent="0.2"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221"/>
      <c r="W136" s="81"/>
      <c r="X136" s="81"/>
      <c r="Y136" s="220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</row>
    <row r="137" spans="8:43" x14ac:dyDescent="0.2"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221"/>
      <c r="W137" s="81"/>
      <c r="X137" s="81"/>
      <c r="Y137" s="220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</row>
    <row r="138" spans="8:43" x14ac:dyDescent="0.2"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221"/>
      <c r="W138" s="81"/>
      <c r="X138" s="81"/>
      <c r="Y138" s="220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</row>
    <row r="139" spans="8:43" x14ac:dyDescent="0.2"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221"/>
      <c r="W139" s="81"/>
      <c r="X139" s="81"/>
      <c r="Y139" s="220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</row>
    <row r="140" spans="8:43" x14ac:dyDescent="0.2"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221"/>
      <c r="W140" s="81"/>
      <c r="X140" s="81"/>
      <c r="Y140" s="220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</row>
    <row r="141" spans="8:43" x14ac:dyDescent="0.2"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221"/>
      <c r="W141" s="81"/>
      <c r="X141" s="81"/>
      <c r="Y141" s="220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</row>
    <row r="142" spans="8:43" x14ac:dyDescent="0.2"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221"/>
      <c r="W142" s="81"/>
      <c r="X142" s="81"/>
      <c r="Y142" s="220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</row>
    <row r="143" spans="8:43" x14ac:dyDescent="0.2"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221"/>
      <c r="W143" s="81"/>
      <c r="X143" s="81"/>
      <c r="Y143" s="220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</row>
    <row r="144" spans="8:43" x14ac:dyDescent="0.2"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221"/>
      <c r="W144" s="81"/>
      <c r="X144" s="81"/>
      <c r="Y144" s="220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</row>
    <row r="145" spans="8:43" x14ac:dyDescent="0.2"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221"/>
      <c r="W145" s="81"/>
      <c r="X145" s="81"/>
      <c r="Y145" s="220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</row>
    <row r="146" spans="8:43" x14ac:dyDescent="0.2"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221"/>
      <c r="W146" s="81"/>
      <c r="X146" s="81"/>
      <c r="Y146" s="220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</row>
    <row r="147" spans="8:43" x14ac:dyDescent="0.2"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221"/>
      <c r="W147" s="81"/>
      <c r="X147" s="81"/>
      <c r="Y147" s="220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</row>
    <row r="148" spans="8:43" x14ac:dyDescent="0.2"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221"/>
      <c r="W148" s="81"/>
      <c r="X148" s="81"/>
      <c r="Y148" s="220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</row>
    <row r="149" spans="8:43" x14ac:dyDescent="0.2"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221"/>
      <c r="W149" s="81"/>
      <c r="X149" s="81"/>
      <c r="Y149" s="220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</row>
    <row r="150" spans="8:43" x14ac:dyDescent="0.2"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221"/>
      <c r="W150" s="81"/>
      <c r="X150" s="81"/>
      <c r="Y150" s="220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</row>
    <row r="151" spans="8:43" x14ac:dyDescent="0.2"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221"/>
      <c r="W151" s="81"/>
      <c r="X151" s="81"/>
      <c r="Y151" s="220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</row>
    <row r="152" spans="8:43" x14ac:dyDescent="0.2"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221"/>
      <c r="W152" s="81"/>
      <c r="X152" s="81"/>
      <c r="Y152" s="220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</row>
    <row r="153" spans="8:43" x14ac:dyDescent="0.2"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221"/>
      <c r="W153" s="81"/>
      <c r="X153" s="81"/>
      <c r="Y153" s="220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</row>
    <row r="154" spans="8:43" x14ac:dyDescent="0.2"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221"/>
      <c r="W154" s="81"/>
      <c r="X154" s="81"/>
      <c r="Y154" s="220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</row>
    <row r="155" spans="8:43" x14ac:dyDescent="0.2"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221"/>
      <c r="W155" s="81"/>
      <c r="X155" s="81"/>
      <c r="Y155" s="220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</row>
    <row r="156" spans="8:43" x14ac:dyDescent="0.2"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221"/>
      <c r="W156" s="81"/>
      <c r="X156" s="81"/>
      <c r="Y156" s="220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</row>
    <row r="157" spans="8:43" x14ac:dyDescent="0.2"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221"/>
      <c r="W157" s="81"/>
      <c r="X157" s="81"/>
      <c r="Y157" s="220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</row>
    <row r="158" spans="8:43" x14ac:dyDescent="0.2"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221"/>
      <c r="W158" s="81"/>
      <c r="X158" s="81"/>
      <c r="Y158" s="220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</row>
    <row r="159" spans="8:43" x14ac:dyDescent="0.2"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221"/>
      <c r="W159" s="81"/>
      <c r="X159" s="81"/>
      <c r="Y159" s="220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</row>
    <row r="160" spans="8:43" x14ac:dyDescent="0.2"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221"/>
      <c r="W160" s="81"/>
      <c r="X160" s="81"/>
      <c r="Y160" s="220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</row>
    <row r="161" spans="8:43" x14ac:dyDescent="0.2"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221"/>
      <c r="W161" s="81"/>
      <c r="X161" s="81"/>
      <c r="Y161" s="220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</row>
    <row r="162" spans="8:43" x14ac:dyDescent="0.2"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221"/>
      <c r="W162" s="81"/>
      <c r="X162" s="81"/>
      <c r="Y162" s="220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</row>
    <row r="163" spans="8:43" x14ac:dyDescent="0.2"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221"/>
      <c r="W163" s="81"/>
      <c r="X163" s="81"/>
      <c r="Y163" s="220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</row>
    <row r="164" spans="8:43" x14ac:dyDescent="0.2"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221"/>
      <c r="W164" s="81"/>
      <c r="X164" s="81"/>
      <c r="Y164" s="220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</row>
    <row r="165" spans="8:43" x14ac:dyDescent="0.2"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221"/>
      <c r="W165" s="81"/>
      <c r="X165" s="81"/>
      <c r="Y165" s="220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</row>
    <row r="166" spans="8:43" x14ac:dyDescent="0.2"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221"/>
      <c r="W166" s="81"/>
      <c r="X166" s="81"/>
      <c r="Y166" s="220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</row>
    <row r="167" spans="8:43" x14ac:dyDescent="0.2"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221"/>
      <c r="W167" s="81"/>
      <c r="X167" s="81"/>
      <c r="Y167" s="220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</row>
    <row r="168" spans="8:43" x14ac:dyDescent="0.2"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221"/>
      <c r="W168" s="81"/>
      <c r="X168" s="81"/>
      <c r="Y168" s="220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</row>
    <row r="169" spans="8:43" x14ac:dyDescent="0.2"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221"/>
      <c r="W169" s="81"/>
      <c r="X169" s="81"/>
      <c r="Y169" s="220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</row>
    <row r="170" spans="8:43" x14ac:dyDescent="0.2"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221"/>
      <c r="W170" s="81"/>
      <c r="X170" s="81"/>
      <c r="Y170" s="220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</row>
    <row r="171" spans="8:43" x14ac:dyDescent="0.2"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221"/>
      <c r="W171" s="81"/>
      <c r="X171" s="81"/>
      <c r="Y171" s="220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</row>
    <row r="172" spans="8:43" x14ac:dyDescent="0.2"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221"/>
      <c r="W172" s="81"/>
      <c r="X172" s="81"/>
      <c r="Y172" s="220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</row>
    <row r="173" spans="8:43" x14ac:dyDescent="0.2"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221"/>
      <c r="W173" s="81"/>
      <c r="X173" s="81"/>
      <c r="Y173" s="220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</row>
    <row r="174" spans="8:43" x14ac:dyDescent="0.2"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221"/>
      <c r="W174" s="81"/>
      <c r="X174" s="81"/>
      <c r="Y174" s="220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</row>
    <row r="175" spans="8:43" x14ac:dyDescent="0.2"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221"/>
      <c r="W175" s="81"/>
      <c r="X175" s="81"/>
      <c r="Y175" s="220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</row>
    <row r="176" spans="8:43" x14ac:dyDescent="0.2"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221"/>
      <c r="W176" s="81"/>
      <c r="X176" s="81"/>
      <c r="Y176" s="220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</row>
    <row r="177" spans="8:43" x14ac:dyDescent="0.2"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221"/>
      <c r="W177" s="81"/>
      <c r="X177" s="81"/>
      <c r="Y177" s="220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</row>
    <row r="178" spans="8:43" x14ac:dyDescent="0.2"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221"/>
      <c r="W178" s="81"/>
      <c r="X178" s="81"/>
      <c r="Y178" s="220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</row>
    <row r="179" spans="8:43" x14ac:dyDescent="0.2"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221"/>
      <c r="W179" s="81"/>
      <c r="X179" s="81"/>
      <c r="Y179" s="220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</row>
    <row r="180" spans="8:43" x14ac:dyDescent="0.2"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221"/>
      <c r="W180" s="81"/>
      <c r="X180" s="81"/>
      <c r="Y180" s="220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</row>
    <row r="181" spans="8:43" x14ac:dyDescent="0.2"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221"/>
      <c r="W181" s="81"/>
      <c r="X181" s="81"/>
      <c r="Y181" s="220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</row>
    <row r="182" spans="8:43" x14ac:dyDescent="0.2"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221"/>
      <c r="W182" s="81"/>
      <c r="X182" s="81"/>
      <c r="Y182" s="220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</row>
    <row r="183" spans="8:43" x14ac:dyDescent="0.2"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221"/>
      <c r="W183" s="81"/>
      <c r="X183" s="81"/>
      <c r="Y183" s="220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</row>
    <row r="184" spans="8:43" x14ac:dyDescent="0.2"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221"/>
      <c r="W184" s="81"/>
      <c r="X184" s="81"/>
      <c r="Y184" s="220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</row>
    <row r="185" spans="8:43" x14ac:dyDescent="0.2"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221"/>
      <c r="W185" s="81"/>
      <c r="X185" s="81"/>
      <c r="Y185" s="220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</row>
    <row r="186" spans="8:43" x14ac:dyDescent="0.2"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221"/>
      <c r="W186" s="81"/>
      <c r="X186" s="81"/>
      <c r="Y186" s="220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</row>
    <row r="187" spans="8:43" x14ac:dyDescent="0.2"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221"/>
      <c r="W187" s="81"/>
      <c r="X187" s="81"/>
      <c r="Y187" s="220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</row>
    <row r="188" spans="8:43" x14ac:dyDescent="0.2"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221"/>
      <c r="W188" s="81"/>
      <c r="X188" s="81"/>
      <c r="Y188" s="220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</row>
    <row r="189" spans="8:43" x14ac:dyDescent="0.2"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221"/>
      <c r="W189" s="81"/>
      <c r="X189" s="81"/>
      <c r="Y189" s="220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</row>
    <row r="190" spans="8:43" x14ac:dyDescent="0.2"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221"/>
      <c r="W190" s="81"/>
      <c r="X190" s="81"/>
      <c r="Y190" s="220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</row>
    <row r="191" spans="8:43" x14ac:dyDescent="0.2"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221"/>
      <c r="W191" s="81"/>
      <c r="X191" s="81"/>
      <c r="Y191" s="220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</row>
    <row r="192" spans="8:43" x14ac:dyDescent="0.2"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221"/>
      <c r="W192" s="81"/>
      <c r="X192" s="81"/>
      <c r="Y192" s="220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</row>
    <row r="193" spans="8:43" x14ac:dyDescent="0.2"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221"/>
      <c r="W193" s="81"/>
      <c r="X193" s="81"/>
      <c r="Y193" s="220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</row>
    <row r="194" spans="8:43" x14ac:dyDescent="0.2"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221"/>
      <c r="W194" s="81"/>
      <c r="X194" s="81"/>
      <c r="Y194" s="220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</row>
    <row r="195" spans="8:43" x14ac:dyDescent="0.2"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221"/>
      <c r="W195" s="81"/>
      <c r="X195" s="81"/>
      <c r="Y195" s="220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</row>
    <row r="196" spans="8:43" x14ac:dyDescent="0.2"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221"/>
      <c r="W196" s="81"/>
      <c r="X196" s="81"/>
      <c r="Y196" s="220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</row>
    <row r="197" spans="8:43" x14ac:dyDescent="0.2"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221"/>
      <c r="W197" s="81"/>
      <c r="X197" s="81"/>
      <c r="Y197" s="220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</row>
    <row r="198" spans="8:43" x14ac:dyDescent="0.2"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22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</row>
    <row r="199" spans="8:43" x14ac:dyDescent="0.2"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22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</row>
    <row r="200" spans="8:43" x14ac:dyDescent="0.2"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22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</row>
    <row r="201" spans="8:43" x14ac:dyDescent="0.2"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22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</row>
    <row r="202" spans="8:43" x14ac:dyDescent="0.2"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221"/>
      <c r="W202" s="81"/>
      <c r="X202" s="81"/>
      <c r="Y202" s="81"/>
      <c r="Z202" s="81"/>
      <c r="AA202" s="81"/>
      <c r="AB202" s="81"/>
      <c r="AC202" s="81"/>
      <c r="AD202" s="81"/>
      <c r="AE202" s="81"/>
      <c r="AF202" s="81"/>
      <c r="AG202" s="81"/>
      <c r="AH202" s="81"/>
      <c r="AI202" s="81"/>
      <c r="AJ202" s="81"/>
      <c r="AK202" s="81"/>
      <c r="AL202" s="81"/>
      <c r="AM202" s="81"/>
      <c r="AN202" s="81"/>
      <c r="AO202" s="81"/>
      <c r="AP202" s="81"/>
      <c r="AQ202" s="81"/>
    </row>
    <row r="203" spans="8:43" x14ac:dyDescent="0.2"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221"/>
      <c r="W203" s="81"/>
      <c r="X203" s="81"/>
      <c r="Y203" s="81"/>
      <c r="Z203" s="81"/>
      <c r="AA203" s="81"/>
      <c r="AB203" s="81"/>
      <c r="AC203" s="81"/>
      <c r="AD203" s="81"/>
      <c r="AE203" s="81"/>
      <c r="AF203" s="81"/>
      <c r="AG203" s="81"/>
      <c r="AH203" s="81"/>
      <c r="AI203" s="81"/>
      <c r="AJ203" s="81"/>
      <c r="AK203" s="81"/>
      <c r="AL203" s="81"/>
      <c r="AM203" s="81"/>
      <c r="AN203" s="81"/>
      <c r="AO203" s="81"/>
      <c r="AP203" s="81"/>
      <c r="AQ203" s="81"/>
    </row>
    <row r="204" spans="8:43" x14ac:dyDescent="0.2"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221"/>
      <c r="W204" s="81"/>
      <c r="X204" s="81"/>
      <c r="Y204" s="81"/>
      <c r="Z204" s="81"/>
      <c r="AA204" s="81"/>
      <c r="AB204" s="81"/>
      <c r="AC204" s="81"/>
      <c r="AD204" s="81"/>
      <c r="AE204" s="81"/>
      <c r="AF204" s="81"/>
      <c r="AG204" s="81"/>
      <c r="AH204" s="81"/>
      <c r="AI204" s="81"/>
      <c r="AJ204" s="81"/>
      <c r="AK204" s="81"/>
      <c r="AL204" s="81"/>
      <c r="AM204" s="81"/>
      <c r="AN204" s="81"/>
      <c r="AO204" s="81"/>
      <c r="AP204" s="81"/>
      <c r="AQ204" s="81"/>
    </row>
    <row r="205" spans="8:43" x14ac:dyDescent="0.2"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22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</row>
    <row r="206" spans="8:43" x14ac:dyDescent="0.2"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221"/>
      <c r="W206" s="81"/>
      <c r="X206" s="81"/>
      <c r="Y206" s="81"/>
      <c r="Z206" s="81"/>
      <c r="AA206" s="81"/>
      <c r="AB206" s="81"/>
      <c r="AC206" s="81"/>
      <c r="AD206" s="81"/>
      <c r="AE206" s="81"/>
      <c r="AF206" s="81"/>
      <c r="AG206" s="81"/>
      <c r="AH206" s="81"/>
      <c r="AI206" s="81"/>
      <c r="AJ206" s="81"/>
      <c r="AK206" s="81"/>
      <c r="AL206" s="81"/>
      <c r="AM206" s="81"/>
      <c r="AN206" s="81"/>
      <c r="AO206" s="81"/>
      <c r="AP206" s="81"/>
      <c r="AQ206" s="81"/>
    </row>
    <row r="207" spans="8:43" x14ac:dyDescent="0.2"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221"/>
      <c r="W207" s="81"/>
      <c r="X207" s="81"/>
      <c r="Y207" s="81"/>
      <c r="Z207" s="81"/>
      <c r="AA207" s="81"/>
      <c r="AB207" s="81"/>
      <c r="AC207" s="81"/>
      <c r="AD207" s="81"/>
      <c r="AE207" s="81"/>
      <c r="AF207" s="81"/>
      <c r="AG207" s="81"/>
      <c r="AH207" s="81"/>
      <c r="AI207" s="81"/>
      <c r="AJ207" s="81"/>
      <c r="AK207" s="81"/>
      <c r="AL207" s="81"/>
      <c r="AM207" s="81"/>
      <c r="AN207" s="81"/>
      <c r="AO207" s="81"/>
      <c r="AP207" s="81"/>
      <c r="AQ207" s="81"/>
    </row>
    <row r="208" spans="8:43" x14ac:dyDescent="0.2"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221"/>
      <c r="W208" s="81"/>
      <c r="X208" s="81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81"/>
      <c r="AM208" s="81"/>
      <c r="AN208" s="81"/>
      <c r="AO208" s="81"/>
      <c r="AP208" s="81"/>
      <c r="AQ208" s="81"/>
    </row>
    <row r="209" spans="8:43" x14ac:dyDescent="0.2"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221"/>
      <c r="W209" s="81"/>
      <c r="X209" s="81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1"/>
      <c r="AM209" s="81"/>
      <c r="AN209" s="81"/>
      <c r="AO209" s="81"/>
      <c r="AP209" s="81"/>
      <c r="AQ209" s="81"/>
    </row>
    <row r="210" spans="8:43" x14ac:dyDescent="0.2"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221"/>
      <c r="W210" s="81"/>
      <c r="X210" s="81"/>
      <c r="Y210" s="81"/>
      <c r="Z210" s="81"/>
      <c r="AA210" s="81"/>
      <c r="AB210" s="81"/>
      <c r="AC210" s="81"/>
      <c r="AD210" s="81"/>
      <c r="AE210" s="81"/>
      <c r="AF210" s="81"/>
      <c r="AG210" s="81"/>
      <c r="AH210" s="81"/>
      <c r="AI210" s="81"/>
      <c r="AJ210" s="81"/>
      <c r="AK210" s="81"/>
      <c r="AL210" s="81"/>
      <c r="AM210" s="81"/>
      <c r="AN210" s="81"/>
      <c r="AO210" s="81"/>
      <c r="AP210" s="81"/>
      <c r="AQ210" s="81"/>
    </row>
    <row r="211" spans="8:43" x14ac:dyDescent="0.2"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221"/>
      <c r="W211" s="81"/>
      <c r="X211" s="81"/>
      <c r="Y211" s="81"/>
      <c r="Z211" s="81"/>
      <c r="AA211" s="81"/>
      <c r="AB211" s="81"/>
      <c r="AC211" s="81"/>
      <c r="AD211" s="81"/>
      <c r="AE211" s="81"/>
      <c r="AF211" s="81"/>
      <c r="AG211" s="81"/>
      <c r="AH211" s="81"/>
      <c r="AI211" s="81"/>
      <c r="AJ211" s="81"/>
      <c r="AK211" s="81"/>
      <c r="AL211" s="81"/>
      <c r="AM211" s="81"/>
      <c r="AN211" s="81"/>
      <c r="AO211" s="81"/>
      <c r="AP211" s="81"/>
      <c r="AQ211" s="81"/>
    </row>
    <row r="212" spans="8:43" x14ac:dyDescent="0.2"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221"/>
      <c r="W212" s="81"/>
      <c r="X212" s="81"/>
      <c r="Y212" s="81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  <c r="AJ212" s="81"/>
      <c r="AK212" s="81"/>
      <c r="AL212" s="81"/>
      <c r="AM212" s="81"/>
      <c r="AN212" s="81"/>
      <c r="AO212" s="81"/>
      <c r="AP212" s="81"/>
      <c r="AQ212" s="81"/>
    </row>
    <row r="213" spans="8:43" x14ac:dyDescent="0.2"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221"/>
      <c r="W213" s="81"/>
      <c r="X213" s="81"/>
      <c r="Y213" s="81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81"/>
      <c r="AL213" s="81"/>
      <c r="AM213" s="81"/>
      <c r="AN213" s="81"/>
      <c r="AO213" s="81"/>
      <c r="AP213" s="81"/>
      <c r="AQ213" s="81"/>
    </row>
    <row r="214" spans="8:43" x14ac:dyDescent="0.2"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221"/>
      <c r="W214" s="81"/>
      <c r="X214" s="81"/>
      <c r="Y214" s="81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81"/>
      <c r="AL214" s="81"/>
      <c r="AM214" s="81"/>
      <c r="AN214" s="81"/>
      <c r="AO214" s="81"/>
      <c r="AP214" s="81"/>
      <c r="AQ214" s="81"/>
    </row>
    <row r="215" spans="8:43" x14ac:dyDescent="0.2"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221"/>
      <c r="W215" s="81"/>
      <c r="X215" s="81"/>
      <c r="Y215" s="81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81"/>
      <c r="AL215" s="81"/>
      <c r="AM215" s="81"/>
      <c r="AN215" s="81"/>
      <c r="AO215" s="81"/>
      <c r="AP215" s="81"/>
      <c r="AQ215" s="81"/>
    </row>
    <row r="216" spans="8:43" x14ac:dyDescent="0.2"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22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</row>
  </sheetData>
  <sheetProtection selectLockedCells="1" selectUnlockedCells="1"/>
  <mergeCells count="9">
    <mergeCell ref="A7:E7"/>
    <mergeCell ref="A2:U2"/>
    <mergeCell ref="A4:A5"/>
    <mergeCell ref="B4:B5"/>
    <mergeCell ref="C4:C5"/>
    <mergeCell ref="D4:D5"/>
    <mergeCell ref="E4:E5"/>
    <mergeCell ref="H4:N4"/>
    <mergeCell ref="O4:U4"/>
  </mergeCells>
  <pageMargins left="0.31496062992125984" right="0.31496062992125984" top="0.86614173228346458" bottom="0.86614173228346458" header="0.51181102362204722" footer="0.51181102362204722"/>
  <pageSetup paperSize="9" scale="68" firstPageNumber="0" orientation="landscape" horizontalDpi="300" verticalDpi="300" r:id="rId1"/>
  <headerFooter alignWithMargins="0">
    <oddHeader>&amp;LGRADSKA KNJIŽNICA KSAVER ŠANDOR GJALSKI
ZABOK</oddHeader>
    <oddFooter>&amp;CStranica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</sheetPr>
  <dimension ref="A1:U72"/>
  <sheetViews>
    <sheetView view="pageLayout" topLeftCell="A4" zoomScale="80" zoomScaleNormal="90" zoomScalePageLayoutView="80" workbookViewId="0">
      <selection activeCell="S16" sqref="S16"/>
    </sheetView>
  </sheetViews>
  <sheetFormatPr defaultRowHeight="12.75" x14ac:dyDescent="0.2"/>
  <cols>
    <col min="1" max="1" width="46.5703125" style="120" customWidth="1"/>
    <col min="2" max="2" width="9.5703125" style="120" customWidth="1"/>
    <col min="3" max="3" width="7.7109375" style="120" customWidth="1"/>
    <col min="4" max="4" width="9.42578125" style="120" customWidth="1"/>
    <col min="5" max="5" width="8.5703125" style="120" customWidth="1"/>
    <col min="6" max="6" width="9" style="120" customWidth="1"/>
    <col min="7" max="7" width="9.140625" style="120" customWidth="1"/>
    <col min="8" max="8" width="9.7109375" style="120" customWidth="1"/>
    <col min="9" max="9" width="9.28515625" style="120" customWidth="1"/>
    <col min="10" max="10" width="9.5703125" style="120" customWidth="1"/>
    <col min="11" max="11" width="9.140625" style="120"/>
    <col min="12" max="12" width="9.42578125" style="120" customWidth="1"/>
    <col min="13" max="13" width="8" style="120" customWidth="1"/>
    <col min="14" max="14" width="8.5703125" style="120" customWidth="1"/>
    <col min="15" max="15" width="7.140625" style="120" customWidth="1"/>
    <col min="16" max="16" width="7.85546875" style="120" customWidth="1"/>
    <col min="17" max="17" width="9.140625" style="120"/>
    <col min="18" max="18" width="10.28515625" style="120" bestFit="1" customWidth="1"/>
    <col min="19" max="20" width="9.140625" style="120"/>
    <col min="21" max="21" width="10.28515625" style="120" bestFit="1" customWidth="1"/>
    <col min="22" max="258" width="9.140625" style="120"/>
    <col min="259" max="259" width="36.42578125" style="120" customWidth="1"/>
    <col min="260" max="260" width="13" style="120" customWidth="1"/>
    <col min="261" max="261" width="12.28515625" style="120" customWidth="1"/>
    <col min="262" max="262" width="11.7109375" style="120" customWidth="1"/>
    <col min="263" max="263" width="10.42578125" style="120" customWidth="1"/>
    <col min="264" max="264" width="10" style="120" customWidth="1"/>
    <col min="265" max="265" width="11.7109375" style="120" customWidth="1"/>
    <col min="266" max="266" width="10.42578125" style="120" customWidth="1"/>
    <col min="267" max="267" width="12.28515625" style="120" customWidth="1"/>
    <col min="268" max="268" width="9.140625" style="120"/>
    <col min="269" max="269" width="10.85546875" style="120" customWidth="1"/>
    <col min="270" max="270" width="9.140625" style="120"/>
    <col min="271" max="271" width="8.5703125" style="120" customWidth="1"/>
    <col min="272" max="272" width="10" style="120" customWidth="1"/>
    <col min="273" max="514" width="9.140625" style="120"/>
    <col min="515" max="515" width="36.42578125" style="120" customWidth="1"/>
    <col min="516" max="516" width="13" style="120" customWidth="1"/>
    <col min="517" max="517" width="12.28515625" style="120" customWidth="1"/>
    <col min="518" max="518" width="11.7109375" style="120" customWidth="1"/>
    <col min="519" max="519" width="10.42578125" style="120" customWidth="1"/>
    <col min="520" max="520" width="10" style="120" customWidth="1"/>
    <col min="521" max="521" width="11.7109375" style="120" customWidth="1"/>
    <col min="522" max="522" width="10.42578125" style="120" customWidth="1"/>
    <col min="523" max="523" width="12.28515625" style="120" customWidth="1"/>
    <col min="524" max="524" width="9.140625" style="120"/>
    <col min="525" max="525" width="10.85546875" style="120" customWidth="1"/>
    <col min="526" max="526" width="9.140625" style="120"/>
    <col min="527" max="527" width="8.5703125" style="120" customWidth="1"/>
    <col min="528" max="528" width="10" style="120" customWidth="1"/>
    <col min="529" max="770" width="9.140625" style="120"/>
    <col min="771" max="771" width="36.42578125" style="120" customWidth="1"/>
    <col min="772" max="772" width="13" style="120" customWidth="1"/>
    <col min="773" max="773" width="12.28515625" style="120" customWidth="1"/>
    <col min="774" max="774" width="11.7109375" style="120" customWidth="1"/>
    <col min="775" max="775" width="10.42578125" style="120" customWidth="1"/>
    <col min="776" max="776" width="10" style="120" customWidth="1"/>
    <col min="777" max="777" width="11.7109375" style="120" customWidth="1"/>
    <col min="778" max="778" width="10.42578125" style="120" customWidth="1"/>
    <col min="779" max="779" width="12.28515625" style="120" customWidth="1"/>
    <col min="780" max="780" width="9.140625" style="120"/>
    <col min="781" max="781" width="10.85546875" style="120" customWidth="1"/>
    <col min="782" max="782" width="9.140625" style="120"/>
    <col min="783" max="783" width="8.5703125" style="120" customWidth="1"/>
    <col min="784" max="784" width="10" style="120" customWidth="1"/>
    <col min="785" max="1026" width="9.140625" style="120"/>
    <col min="1027" max="1027" width="36.42578125" style="120" customWidth="1"/>
    <col min="1028" max="1028" width="13" style="120" customWidth="1"/>
    <col min="1029" max="1029" width="12.28515625" style="120" customWidth="1"/>
    <col min="1030" max="1030" width="11.7109375" style="120" customWidth="1"/>
    <col min="1031" max="1031" width="10.42578125" style="120" customWidth="1"/>
    <col min="1032" max="1032" width="10" style="120" customWidth="1"/>
    <col min="1033" max="1033" width="11.7109375" style="120" customWidth="1"/>
    <col min="1034" max="1034" width="10.42578125" style="120" customWidth="1"/>
    <col min="1035" max="1035" width="12.28515625" style="120" customWidth="1"/>
    <col min="1036" max="1036" width="9.140625" style="120"/>
    <col min="1037" max="1037" width="10.85546875" style="120" customWidth="1"/>
    <col min="1038" max="1038" width="9.140625" style="120"/>
    <col min="1039" max="1039" width="8.5703125" style="120" customWidth="1"/>
    <col min="1040" max="1040" width="10" style="120" customWidth="1"/>
    <col min="1041" max="1282" width="9.140625" style="120"/>
    <col min="1283" max="1283" width="36.42578125" style="120" customWidth="1"/>
    <col min="1284" max="1284" width="13" style="120" customWidth="1"/>
    <col min="1285" max="1285" width="12.28515625" style="120" customWidth="1"/>
    <col min="1286" max="1286" width="11.7109375" style="120" customWidth="1"/>
    <col min="1287" max="1287" width="10.42578125" style="120" customWidth="1"/>
    <col min="1288" max="1288" width="10" style="120" customWidth="1"/>
    <col min="1289" max="1289" width="11.7109375" style="120" customWidth="1"/>
    <col min="1290" max="1290" width="10.42578125" style="120" customWidth="1"/>
    <col min="1291" max="1291" width="12.28515625" style="120" customWidth="1"/>
    <col min="1292" max="1292" width="9.140625" style="120"/>
    <col min="1293" max="1293" width="10.85546875" style="120" customWidth="1"/>
    <col min="1294" max="1294" width="9.140625" style="120"/>
    <col min="1295" max="1295" width="8.5703125" style="120" customWidth="1"/>
    <col min="1296" max="1296" width="10" style="120" customWidth="1"/>
    <col min="1297" max="1538" width="9.140625" style="120"/>
    <col min="1539" max="1539" width="36.42578125" style="120" customWidth="1"/>
    <col min="1540" max="1540" width="13" style="120" customWidth="1"/>
    <col min="1541" max="1541" width="12.28515625" style="120" customWidth="1"/>
    <col min="1542" max="1542" width="11.7109375" style="120" customWidth="1"/>
    <col min="1543" max="1543" width="10.42578125" style="120" customWidth="1"/>
    <col min="1544" max="1544" width="10" style="120" customWidth="1"/>
    <col min="1545" max="1545" width="11.7109375" style="120" customWidth="1"/>
    <col min="1546" max="1546" width="10.42578125" style="120" customWidth="1"/>
    <col min="1547" max="1547" width="12.28515625" style="120" customWidth="1"/>
    <col min="1548" max="1548" width="9.140625" style="120"/>
    <col min="1549" max="1549" width="10.85546875" style="120" customWidth="1"/>
    <col min="1550" max="1550" width="9.140625" style="120"/>
    <col min="1551" max="1551" width="8.5703125" style="120" customWidth="1"/>
    <col min="1552" max="1552" width="10" style="120" customWidth="1"/>
    <col min="1553" max="1794" width="9.140625" style="120"/>
    <col min="1795" max="1795" width="36.42578125" style="120" customWidth="1"/>
    <col min="1796" max="1796" width="13" style="120" customWidth="1"/>
    <col min="1797" max="1797" width="12.28515625" style="120" customWidth="1"/>
    <col min="1798" max="1798" width="11.7109375" style="120" customWidth="1"/>
    <col min="1799" max="1799" width="10.42578125" style="120" customWidth="1"/>
    <col min="1800" max="1800" width="10" style="120" customWidth="1"/>
    <col min="1801" max="1801" width="11.7109375" style="120" customWidth="1"/>
    <col min="1802" max="1802" width="10.42578125" style="120" customWidth="1"/>
    <col min="1803" max="1803" width="12.28515625" style="120" customWidth="1"/>
    <col min="1804" max="1804" width="9.140625" style="120"/>
    <col min="1805" max="1805" width="10.85546875" style="120" customWidth="1"/>
    <col min="1806" max="1806" width="9.140625" style="120"/>
    <col min="1807" max="1807" width="8.5703125" style="120" customWidth="1"/>
    <col min="1808" max="1808" width="10" style="120" customWidth="1"/>
    <col min="1809" max="2050" width="9.140625" style="120"/>
    <col min="2051" max="2051" width="36.42578125" style="120" customWidth="1"/>
    <col min="2052" max="2052" width="13" style="120" customWidth="1"/>
    <col min="2053" max="2053" width="12.28515625" style="120" customWidth="1"/>
    <col min="2054" max="2054" width="11.7109375" style="120" customWidth="1"/>
    <col min="2055" max="2055" width="10.42578125" style="120" customWidth="1"/>
    <col min="2056" max="2056" width="10" style="120" customWidth="1"/>
    <col min="2057" max="2057" width="11.7109375" style="120" customWidth="1"/>
    <col min="2058" max="2058" width="10.42578125" style="120" customWidth="1"/>
    <col min="2059" max="2059" width="12.28515625" style="120" customWidth="1"/>
    <col min="2060" max="2060" width="9.140625" style="120"/>
    <col min="2061" max="2061" width="10.85546875" style="120" customWidth="1"/>
    <col min="2062" max="2062" width="9.140625" style="120"/>
    <col min="2063" max="2063" width="8.5703125" style="120" customWidth="1"/>
    <col min="2064" max="2064" width="10" style="120" customWidth="1"/>
    <col min="2065" max="2306" width="9.140625" style="120"/>
    <col min="2307" max="2307" width="36.42578125" style="120" customWidth="1"/>
    <col min="2308" max="2308" width="13" style="120" customWidth="1"/>
    <col min="2309" max="2309" width="12.28515625" style="120" customWidth="1"/>
    <col min="2310" max="2310" width="11.7109375" style="120" customWidth="1"/>
    <col min="2311" max="2311" width="10.42578125" style="120" customWidth="1"/>
    <col min="2312" max="2312" width="10" style="120" customWidth="1"/>
    <col min="2313" max="2313" width="11.7109375" style="120" customWidth="1"/>
    <col min="2314" max="2314" width="10.42578125" style="120" customWidth="1"/>
    <col min="2315" max="2315" width="12.28515625" style="120" customWidth="1"/>
    <col min="2316" max="2316" width="9.140625" style="120"/>
    <col min="2317" max="2317" width="10.85546875" style="120" customWidth="1"/>
    <col min="2318" max="2318" width="9.140625" style="120"/>
    <col min="2319" max="2319" width="8.5703125" style="120" customWidth="1"/>
    <col min="2320" max="2320" width="10" style="120" customWidth="1"/>
    <col min="2321" max="2562" width="9.140625" style="120"/>
    <col min="2563" max="2563" width="36.42578125" style="120" customWidth="1"/>
    <col min="2564" max="2564" width="13" style="120" customWidth="1"/>
    <col min="2565" max="2565" width="12.28515625" style="120" customWidth="1"/>
    <col min="2566" max="2566" width="11.7109375" style="120" customWidth="1"/>
    <col min="2567" max="2567" width="10.42578125" style="120" customWidth="1"/>
    <col min="2568" max="2568" width="10" style="120" customWidth="1"/>
    <col min="2569" max="2569" width="11.7109375" style="120" customWidth="1"/>
    <col min="2570" max="2570" width="10.42578125" style="120" customWidth="1"/>
    <col min="2571" max="2571" width="12.28515625" style="120" customWidth="1"/>
    <col min="2572" max="2572" width="9.140625" style="120"/>
    <col min="2573" max="2573" width="10.85546875" style="120" customWidth="1"/>
    <col min="2574" max="2574" width="9.140625" style="120"/>
    <col min="2575" max="2575" width="8.5703125" style="120" customWidth="1"/>
    <col min="2576" max="2576" width="10" style="120" customWidth="1"/>
    <col min="2577" max="2818" width="9.140625" style="120"/>
    <col min="2819" max="2819" width="36.42578125" style="120" customWidth="1"/>
    <col min="2820" max="2820" width="13" style="120" customWidth="1"/>
    <col min="2821" max="2821" width="12.28515625" style="120" customWidth="1"/>
    <col min="2822" max="2822" width="11.7109375" style="120" customWidth="1"/>
    <col min="2823" max="2823" width="10.42578125" style="120" customWidth="1"/>
    <col min="2824" max="2824" width="10" style="120" customWidth="1"/>
    <col min="2825" max="2825" width="11.7109375" style="120" customWidth="1"/>
    <col min="2826" max="2826" width="10.42578125" style="120" customWidth="1"/>
    <col min="2827" max="2827" width="12.28515625" style="120" customWidth="1"/>
    <col min="2828" max="2828" width="9.140625" style="120"/>
    <col min="2829" max="2829" width="10.85546875" style="120" customWidth="1"/>
    <col min="2830" max="2830" width="9.140625" style="120"/>
    <col min="2831" max="2831" width="8.5703125" style="120" customWidth="1"/>
    <col min="2832" max="2832" width="10" style="120" customWidth="1"/>
    <col min="2833" max="3074" width="9.140625" style="120"/>
    <col min="3075" max="3075" width="36.42578125" style="120" customWidth="1"/>
    <col min="3076" max="3076" width="13" style="120" customWidth="1"/>
    <col min="3077" max="3077" width="12.28515625" style="120" customWidth="1"/>
    <col min="3078" max="3078" width="11.7109375" style="120" customWidth="1"/>
    <col min="3079" max="3079" width="10.42578125" style="120" customWidth="1"/>
    <col min="3080" max="3080" width="10" style="120" customWidth="1"/>
    <col min="3081" max="3081" width="11.7109375" style="120" customWidth="1"/>
    <col min="3082" max="3082" width="10.42578125" style="120" customWidth="1"/>
    <col min="3083" max="3083" width="12.28515625" style="120" customWidth="1"/>
    <col min="3084" max="3084" width="9.140625" style="120"/>
    <col min="3085" max="3085" width="10.85546875" style="120" customWidth="1"/>
    <col min="3086" max="3086" width="9.140625" style="120"/>
    <col min="3087" max="3087" width="8.5703125" style="120" customWidth="1"/>
    <col min="3088" max="3088" width="10" style="120" customWidth="1"/>
    <col min="3089" max="3330" width="9.140625" style="120"/>
    <col min="3331" max="3331" width="36.42578125" style="120" customWidth="1"/>
    <col min="3332" max="3332" width="13" style="120" customWidth="1"/>
    <col min="3333" max="3333" width="12.28515625" style="120" customWidth="1"/>
    <col min="3334" max="3334" width="11.7109375" style="120" customWidth="1"/>
    <col min="3335" max="3335" width="10.42578125" style="120" customWidth="1"/>
    <col min="3336" max="3336" width="10" style="120" customWidth="1"/>
    <col min="3337" max="3337" width="11.7109375" style="120" customWidth="1"/>
    <col min="3338" max="3338" width="10.42578125" style="120" customWidth="1"/>
    <col min="3339" max="3339" width="12.28515625" style="120" customWidth="1"/>
    <col min="3340" max="3340" width="9.140625" style="120"/>
    <col min="3341" max="3341" width="10.85546875" style="120" customWidth="1"/>
    <col min="3342" max="3342" width="9.140625" style="120"/>
    <col min="3343" max="3343" width="8.5703125" style="120" customWidth="1"/>
    <col min="3344" max="3344" width="10" style="120" customWidth="1"/>
    <col min="3345" max="3586" width="9.140625" style="120"/>
    <col min="3587" max="3587" width="36.42578125" style="120" customWidth="1"/>
    <col min="3588" max="3588" width="13" style="120" customWidth="1"/>
    <col min="3589" max="3589" width="12.28515625" style="120" customWidth="1"/>
    <col min="3590" max="3590" width="11.7109375" style="120" customWidth="1"/>
    <col min="3591" max="3591" width="10.42578125" style="120" customWidth="1"/>
    <col min="3592" max="3592" width="10" style="120" customWidth="1"/>
    <col min="3593" max="3593" width="11.7109375" style="120" customWidth="1"/>
    <col min="3594" max="3594" width="10.42578125" style="120" customWidth="1"/>
    <col min="3595" max="3595" width="12.28515625" style="120" customWidth="1"/>
    <col min="3596" max="3596" width="9.140625" style="120"/>
    <col min="3597" max="3597" width="10.85546875" style="120" customWidth="1"/>
    <col min="3598" max="3598" width="9.140625" style="120"/>
    <col min="3599" max="3599" width="8.5703125" style="120" customWidth="1"/>
    <col min="3600" max="3600" width="10" style="120" customWidth="1"/>
    <col min="3601" max="3842" width="9.140625" style="120"/>
    <col min="3843" max="3843" width="36.42578125" style="120" customWidth="1"/>
    <col min="3844" max="3844" width="13" style="120" customWidth="1"/>
    <col min="3845" max="3845" width="12.28515625" style="120" customWidth="1"/>
    <col min="3846" max="3846" width="11.7109375" style="120" customWidth="1"/>
    <col min="3847" max="3847" width="10.42578125" style="120" customWidth="1"/>
    <col min="3848" max="3848" width="10" style="120" customWidth="1"/>
    <col min="3849" max="3849" width="11.7109375" style="120" customWidth="1"/>
    <col min="3850" max="3850" width="10.42578125" style="120" customWidth="1"/>
    <col min="3851" max="3851" width="12.28515625" style="120" customWidth="1"/>
    <col min="3852" max="3852" width="9.140625" style="120"/>
    <col min="3853" max="3853" width="10.85546875" style="120" customWidth="1"/>
    <col min="3854" max="3854" width="9.140625" style="120"/>
    <col min="3855" max="3855" width="8.5703125" style="120" customWidth="1"/>
    <col min="3856" max="3856" width="10" style="120" customWidth="1"/>
    <col min="3857" max="4098" width="9.140625" style="120"/>
    <col min="4099" max="4099" width="36.42578125" style="120" customWidth="1"/>
    <col min="4100" max="4100" width="13" style="120" customWidth="1"/>
    <col min="4101" max="4101" width="12.28515625" style="120" customWidth="1"/>
    <col min="4102" max="4102" width="11.7109375" style="120" customWidth="1"/>
    <col min="4103" max="4103" width="10.42578125" style="120" customWidth="1"/>
    <col min="4104" max="4104" width="10" style="120" customWidth="1"/>
    <col min="4105" max="4105" width="11.7109375" style="120" customWidth="1"/>
    <col min="4106" max="4106" width="10.42578125" style="120" customWidth="1"/>
    <col min="4107" max="4107" width="12.28515625" style="120" customWidth="1"/>
    <col min="4108" max="4108" width="9.140625" style="120"/>
    <col min="4109" max="4109" width="10.85546875" style="120" customWidth="1"/>
    <col min="4110" max="4110" width="9.140625" style="120"/>
    <col min="4111" max="4111" width="8.5703125" style="120" customWidth="1"/>
    <col min="4112" max="4112" width="10" style="120" customWidth="1"/>
    <col min="4113" max="4354" width="9.140625" style="120"/>
    <col min="4355" max="4355" width="36.42578125" style="120" customWidth="1"/>
    <col min="4356" max="4356" width="13" style="120" customWidth="1"/>
    <col min="4357" max="4357" width="12.28515625" style="120" customWidth="1"/>
    <col min="4358" max="4358" width="11.7109375" style="120" customWidth="1"/>
    <col min="4359" max="4359" width="10.42578125" style="120" customWidth="1"/>
    <col min="4360" max="4360" width="10" style="120" customWidth="1"/>
    <col min="4361" max="4361" width="11.7109375" style="120" customWidth="1"/>
    <col min="4362" max="4362" width="10.42578125" style="120" customWidth="1"/>
    <col min="4363" max="4363" width="12.28515625" style="120" customWidth="1"/>
    <col min="4364" max="4364" width="9.140625" style="120"/>
    <col min="4365" max="4365" width="10.85546875" style="120" customWidth="1"/>
    <col min="4366" max="4366" width="9.140625" style="120"/>
    <col min="4367" max="4367" width="8.5703125" style="120" customWidth="1"/>
    <col min="4368" max="4368" width="10" style="120" customWidth="1"/>
    <col min="4369" max="4610" width="9.140625" style="120"/>
    <col min="4611" max="4611" width="36.42578125" style="120" customWidth="1"/>
    <col min="4612" max="4612" width="13" style="120" customWidth="1"/>
    <col min="4613" max="4613" width="12.28515625" style="120" customWidth="1"/>
    <col min="4614" max="4614" width="11.7109375" style="120" customWidth="1"/>
    <col min="4615" max="4615" width="10.42578125" style="120" customWidth="1"/>
    <col min="4616" max="4616" width="10" style="120" customWidth="1"/>
    <col min="4617" max="4617" width="11.7109375" style="120" customWidth="1"/>
    <col min="4618" max="4618" width="10.42578125" style="120" customWidth="1"/>
    <col min="4619" max="4619" width="12.28515625" style="120" customWidth="1"/>
    <col min="4620" max="4620" width="9.140625" style="120"/>
    <col min="4621" max="4621" width="10.85546875" style="120" customWidth="1"/>
    <col min="4622" max="4622" width="9.140625" style="120"/>
    <col min="4623" max="4623" width="8.5703125" style="120" customWidth="1"/>
    <col min="4624" max="4624" width="10" style="120" customWidth="1"/>
    <col min="4625" max="4866" width="9.140625" style="120"/>
    <col min="4867" max="4867" width="36.42578125" style="120" customWidth="1"/>
    <col min="4868" max="4868" width="13" style="120" customWidth="1"/>
    <col min="4869" max="4869" width="12.28515625" style="120" customWidth="1"/>
    <col min="4870" max="4870" width="11.7109375" style="120" customWidth="1"/>
    <col min="4871" max="4871" width="10.42578125" style="120" customWidth="1"/>
    <col min="4872" max="4872" width="10" style="120" customWidth="1"/>
    <col min="4873" max="4873" width="11.7109375" style="120" customWidth="1"/>
    <col min="4874" max="4874" width="10.42578125" style="120" customWidth="1"/>
    <col min="4875" max="4875" width="12.28515625" style="120" customWidth="1"/>
    <col min="4876" max="4876" width="9.140625" style="120"/>
    <col min="4877" max="4877" width="10.85546875" style="120" customWidth="1"/>
    <col min="4878" max="4878" width="9.140625" style="120"/>
    <col min="4879" max="4879" width="8.5703125" style="120" customWidth="1"/>
    <col min="4880" max="4880" width="10" style="120" customWidth="1"/>
    <col min="4881" max="5122" width="9.140625" style="120"/>
    <col min="5123" max="5123" width="36.42578125" style="120" customWidth="1"/>
    <col min="5124" max="5124" width="13" style="120" customWidth="1"/>
    <col min="5125" max="5125" width="12.28515625" style="120" customWidth="1"/>
    <col min="5126" max="5126" width="11.7109375" style="120" customWidth="1"/>
    <col min="5127" max="5127" width="10.42578125" style="120" customWidth="1"/>
    <col min="5128" max="5128" width="10" style="120" customWidth="1"/>
    <col min="5129" max="5129" width="11.7109375" style="120" customWidth="1"/>
    <col min="5130" max="5130" width="10.42578125" style="120" customWidth="1"/>
    <col min="5131" max="5131" width="12.28515625" style="120" customWidth="1"/>
    <col min="5132" max="5132" width="9.140625" style="120"/>
    <col min="5133" max="5133" width="10.85546875" style="120" customWidth="1"/>
    <col min="5134" max="5134" width="9.140625" style="120"/>
    <col min="5135" max="5135" width="8.5703125" style="120" customWidth="1"/>
    <col min="5136" max="5136" width="10" style="120" customWidth="1"/>
    <col min="5137" max="5378" width="9.140625" style="120"/>
    <col min="5379" max="5379" width="36.42578125" style="120" customWidth="1"/>
    <col min="5380" max="5380" width="13" style="120" customWidth="1"/>
    <col min="5381" max="5381" width="12.28515625" style="120" customWidth="1"/>
    <col min="5382" max="5382" width="11.7109375" style="120" customWidth="1"/>
    <col min="5383" max="5383" width="10.42578125" style="120" customWidth="1"/>
    <col min="5384" max="5384" width="10" style="120" customWidth="1"/>
    <col min="5385" max="5385" width="11.7109375" style="120" customWidth="1"/>
    <col min="5386" max="5386" width="10.42578125" style="120" customWidth="1"/>
    <col min="5387" max="5387" width="12.28515625" style="120" customWidth="1"/>
    <col min="5388" max="5388" width="9.140625" style="120"/>
    <col min="5389" max="5389" width="10.85546875" style="120" customWidth="1"/>
    <col min="5390" max="5390" width="9.140625" style="120"/>
    <col min="5391" max="5391" width="8.5703125" style="120" customWidth="1"/>
    <col min="5392" max="5392" width="10" style="120" customWidth="1"/>
    <col min="5393" max="5634" width="9.140625" style="120"/>
    <col min="5635" max="5635" width="36.42578125" style="120" customWidth="1"/>
    <col min="5636" max="5636" width="13" style="120" customWidth="1"/>
    <col min="5637" max="5637" width="12.28515625" style="120" customWidth="1"/>
    <col min="5638" max="5638" width="11.7109375" style="120" customWidth="1"/>
    <col min="5639" max="5639" width="10.42578125" style="120" customWidth="1"/>
    <col min="5640" max="5640" width="10" style="120" customWidth="1"/>
    <col min="5641" max="5641" width="11.7109375" style="120" customWidth="1"/>
    <col min="5642" max="5642" width="10.42578125" style="120" customWidth="1"/>
    <col min="5643" max="5643" width="12.28515625" style="120" customWidth="1"/>
    <col min="5644" max="5644" width="9.140625" style="120"/>
    <col min="5645" max="5645" width="10.85546875" style="120" customWidth="1"/>
    <col min="5646" max="5646" width="9.140625" style="120"/>
    <col min="5647" max="5647" width="8.5703125" style="120" customWidth="1"/>
    <col min="5648" max="5648" width="10" style="120" customWidth="1"/>
    <col min="5649" max="5890" width="9.140625" style="120"/>
    <col min="5891" max="5891" width="36.42578125" style="120" customWidth="1"/>
    <col min="5892" max="5892" width="13" style="120" customWidth="1"/>
    <col min="5893" max="5893" width="12.28515625" style="120" customWidth="1"/>
    <col min="5894" max="5894" width="11.7109375" style="120" customWidth="1"/>
    <col min="5895" max="5895" width="10.42578125" style="120" customWidth="1"/>
    <col min="5896" max="5896" width="10" style="120" customWidth="1"/>
    <col min="5897" max="5897" width="11.7109375" style="120" customWidth="1"/>
    <col min="5898" max="5898" width="10.42578125" style="120" customWidth="1"/>
    <col min="5899" max="5899" width="12.28515625" style="120" customWidth="1"/>
    <col min="5900" max="5900" width="9.140625" style="120"/>
    <col min="5901" max="5901" width="10.85546875" style="120" customWidth="1"/>
    <col min="5902" max="5902" width="9.140625" style="120"/>
    <col min="5903" max="5903" width="8.5703125" style="120" customWidth="1"/>
    <col min="5904" max="5904" width="10" style="120" customWidth="1"/>
    <col min="5905" max="6146" width="9.140625" style="120"/>
    <col min="6147" max="6147" width="36.42578125" style="120" customWidth="1"/>
    <col min="6148" max="6148" width="13" style="120" customWidth="1"/>
    <col min="6149" max="6149" width="12.28515625" style="120" customWidth="1"/>
    <col min="6150" max="6150" width="11.7109375" style="120" customWidth="1"/>
    <col min="6151" max="6151" width="10.42578125" style="120" customWidth="1"/>
    <col min="6152" max="6152" width="10" style="120" customWidth="1"/>
    <col min="6153" max="6153" width="11.7109375" style="120" customWidth="1"/>
    <col min="6154" max="6154" width="10.42578125" style="120" customWidth="1"/>
    <col min="6155" max="6155" width="12.28515625" style="120" customWidth="1"/>
    <col min="6156" max="6156" width="9.140625" style="120"/>
    <col min="6157" max="6157" width="10.85546875" style="120" customWidth="1"/>
    <col min="6158" max="6158" width="9.140625" style="120"/>
    <col min="6159" max="6159" width="8.5703125" style="120" customWidth="1"/>
    <col min="6160" max="6160" width="10" style="120" customWidth="1"/>
    <col min="6161" max="6402" width="9.140625" style="120"/>
    <col min="6403" max="6403" width="36.42578125" style="120" customWidth="1"/>
    <col min="6404" max="6404" width="13" style="120" customWidth="1"/>
    <col min="6405" max="6405" width="12.28515625" style="120" customWidth="1"/>
    <col min="6406" max="6406" width="11.7109375" style="120" customWidth="1"/>
    <col min="6407" max="6407" width="10.42578125" style="120" customWidth="1"/>
    <col min="6408" max="6408" width="10" style="120" customWidth="1"/>
    <col min="6409" max="6409" width="11.7109375" style="120" customWidth="1"/>
    <col min="6410" max="6410" width="10.42578125" style="120" customWidth="1"/>
    <col min="6411" max="6411" width="12.28515625" style="120" customWidth="1"/>
    <col min="6412" max="6412" width="9.140625" style="120"/>
    <col min="6413" max="6413" width="10.85546875" style="120" customWidth="1"/>
    <col min="6414" max="6414" width="9.140625" style="120"/>
    <col min="6415" max="6415" width="8.5703125" style="120" customWidth="1"/>
    <col min="6416" max="6416" width="10" style="120" customWidth="1"/>
    <col min="6417" max="6658" width="9.140625" style="120"/>
    <col min="6659" max="6659" width="36.42578125" style="120" customWidth="1"/>
    <col min="6660" max="6660" width="13" style="120" customWidth="1"/>
    <col min="6661" max="6661" width="12.28515625" style="120" customWidth="1"/>
    <col min="6662" max="6662" width="11.7109375" style="120" customWidth="1"/>
    <col min="6663" max="6663" width="10.42578125" style="120" customWidth="1"/>
    <col min="6664" max="6664" width="10" style="120" customWidth="1"/>
    <col min="6665" max="6665" width="11.7109375" style="120" customWidth="1"/>
    <col min="6666" max="6666" width="10.42578125" style="120" customWidth="1"/>
    <col min="6667" max="6667" width="12.28515625" style="120" customWidth="1"/>
    <col min="6668" max="6668" width="9.140625" style="120"/>
    <col min="6669" max="6669" width="10.85546875" style="120" customWidth="1"/>
    <col min="6670" max="6670" width="9.140625" style="120"/>
    <col min="6671" max="6671" width="8.5703125" style="120" customWidth="1"/>
    <col min="6672" max="6672" width="10" style="120" customWidth="1"/>
    <col min="6673" max="6914" width="9.140625" style="120"/>
    <col min="6915" max="6915" width="36.42578125" style="120" customWidth="1"/>
    <col min="6916" max="6916" width="13" style="120" customWidth="1"/>
    <col min="6917" max="6917" width="12.28515625" style="120" customWidth="1"/>
    <col min="6918" max="6918" width="11.7109375" style="120" customWidth="1"/>
    <col min="6919" max="6919" width="10.42578125" style="120" customWidth="1"/>
    <col min="6920" max="6920" width="10" style="120" customWidth="1"/>
    <col min="6921" max="6921" width="11.7109375" style="120" customWidth="1"/>
    <col min="6922" max="6922" width="10.42578125" style="120" customWidth="1"/>
    <col min="6923" max="6923" width="12.28515625" style="120" customWidth="1"/>
    <col min="6924" max="6924" width="9.140625" style="120"/>
    <col min="6925" max="6925" width="10.85546875" style="120" customWidth="1"/>
    <col min="6926" max="6926" width="9.140625" style="120"/>
    <col min="6927" max="6927" width="8.5703125" style="120" customWidth="1"/>
    <col min="6928" max="6928" width="10" style="120" customWidth="1"/>
    <col min="6929" max="7170" width="9.140625" style="120"/>
    <col min="7171" max="7171" width="36.42578125" style="120" customWidth="1"/>
    <col min="7172" max="7172" width="13" style="120" customWidth="1"/>
    <col min="7173" max="7173" width="12.28515625" style="120" customWidth="1"/>
    <col min="7174" max="7174" width="11.7109375" style="120" customWidth="1"/>
    <col min="7175" max="7175" width="10.42578125" style="120" customWidth="1"/>
    <col min="7176" max="7176" width="10" style="120" customWidth="1"/>
    <col min="7177" max="7177" width="11.7109375" style="120" customWidth="1"/>
    <col min="7178" max="7178" width="10.42578125" style="120" customWidth="1"/>
    <col min="7179" max="7179" width="12.28515625" style="120" customWidth="1"/>
    <col min="7180" max="7180" width="9.140625" style="120"/>
    <col min="7181" max="7181" width="10.85546875" style="120" customWidth="1"/>
    <col min="7182" max="7182" width="9.140625" style="120"/>
    <col min="7183" max="7183" width="8.5703125" style="120" customWidth="1"/>
    <col min="7184" max="7184" width="10" style="120" customWidth="1"/>
    <col min="7185" max="7426" width="9.140625" style="120"/>
    <col min="7427" max="7427" width="36.42578125" style="120" customWidth="1"/>
    <col min="7428" max="7428" width="13" style="120" customWidth="1"/>
    <col min="7429" max="7429" width="12.28515625" style="120" customWidth="1"/>
    <col min="7430" max="7430" width="11.7109375" style="120" customWidth="1"/>
    <col min="7431" max="7431" width="10.42578125" style="120" customWidth="1"/>
    <col min="7432" max="7432" width="10" style="120" customWidth="1"/>
    <col min="7433" max="7433" width="11.7109375" style="120" customWidth="1"/>
    <col min="7434" max="7434" width="10.42578125" style="120" customWidth="1"/>
    <col min="7435" max="7435" width="12.28515625" style="120" customWidth="1"/>
    <col min="7436" max="7436" width="9.140625" style="120"/>
    <col min="7437" max="7437" width="10.85546875" style="120" customWidth="1"/>
    <col min="7438" max="7438" width="9.140625" style="120"/>
    <col min="7439" max="7439" width="8.5703125" style="120" customWidth="1"/>
    <col min="7440" max="7440" width="10" style="120" customWidth="1"/>
    <col min="7441" max="7682" width="9.140625" style="120"/>
    <col min="7683" max="7683" width="36.42578125" style="120" customWidth="1"/>
    <col min="7684" max="7684" width="13" style="120" customWidth="1"/>
    <col min="7685" max="7685" width="12.28515625" style="120" customWidth="1"/>
    <col min="7686" max="7686" width="11.7109375" style="120" customWidth="1"/>
    <col min="7687" max="7687" width="10.42578125" style="120" customWidth="1"/>
    <col min="7688" max="7688" width="10" style="120" customWidth="1"/>
    <col min="7689" max="7689" width="11.7109375" style="120" customWidth="1"/>
    <col min="7690" max="7690" width="10.42578125" style="120" customWidth="1"/>
    <col min="7691" max="7691" width="12.28515625" style="120" customWidth="1"/>
    <col min="7692" max="7692" width="9.140625" style="120"/>
    <col min="7693" max="7693" width="10.85546875" style="120" customWidth="1"/>
    <col min="7694" max="7694" width="9.140625" style="120"/>
    <col min="7695" max="7695" width="8.5703125" style="120" customWidth="1"/>
    <col min="7696" max="7696" width="10" style="120" customWidth="1"/>
    <col min="7697" max="7938" width="9.140625" style="120"/>
    <col min="7939" max="7939" width="36.42578125" style="120" customWidth="1"/>
    <col min="7940" max="7940" width="13" style="120" customWidth="1"/>
    <col min="7941" max="7941" width="12.28515625" style="120" customWidth="1"/>
    <col min="7942" max="7942" width="11.7109375" style="120" customWidth="1"/>
    <col min="7943" max="7943" width="10.42578125" style="120" customWidth="1"/>
    <col min="7944" max="7944" width="10" style="120" customWidth="1"/>
    <col min="7945" max="7945" width="11.7109375" style="120" customWidth="1"/>
    <col min="7946" max="7946" width="10.42578125" style="120" customWidth="1"/>
    <col min="7947" max="7947" width="12.28515625" style="120" customWidth="1"/>
    <col min="7948" max="7948" width="9.140625" style="120"/>
    <col min="7949" max="7949" width="10.85546875" style="120" customWidth="1"/>
    <col min="7950" max="7950" width="9.140625" style="120"/>
    <col min="7951" max="7951" width="8.5703125" style="120" customWidth="1"/>
    <col min="7952" max="7952" width="10" style="120" customWidth="1"/>
    <col min="7953" max="8194" width="9.140625" style="120"/>
    <col min="8195" max="8195" width="36.42578125" style="120" customWidth="1"/>
    <col min="8196" max="8196" width="13" style="120" customWidth="1"/>
    <col min="8197" max="8197" width="12.28515625" style="120" customWidth="1"/>
    <col min="8198" max="8198" width="11.7109375" style="120" customWidth="1"/>
    <col min="8199" max="8199" width="10.42578125" style="120" customWidth="1"/>
    <col min="8200" max="8200" width="10" style="120" customWidth="1"/>
    <col min="8201" max="8201" width="11.7109375" style="120" customWidth="1"/>
    <col min="8202" max="8202" width="10.42578125" style="120" customWidth="1"/>
    <col min="8203" max="8203" width="12.28515625" style="120" customWidth="1"/>
    <col min="8204" max="8204" width="9.140625" style="120"/>
    <col min="8205" max="8205" width="10.85546875" style="120" customWidth="1"/>
    <col min="8206" max="8206" width="9.140625" style="120"/>
    <col min="8207" max="8207" width="8.5703125" style="120" customWidth="1"/>
    <col min="8208" max="8208" width="10" style="120" customWidth="1"/>
    <col min="8209" max="8450" width="9.140625" style="120"/>
    <col min="8451" max="8451" width="36.42578125" style="120" customWidth="1"/>
    <col min="8452" max="8452" width="13" style="120" customWidth="1"/>
    <col min="8453" max="8453" width="12.28515625" style="120" customWidth="1"/>
    <col min="8454" max="8454" width="11.7109375" style="120" customWidth="1"/>
    <col min="8455" max="8455" width="10.42578125" style="120" customWidth="1"/>
    <col min="8456" max="8456" width="10" style="120" customWidth="1"/>
    <col min="8457" max="8457" width="11.7109375" style="120" customWidth="1"/>
    <col min="8458" max="8458" width="10.42578125" style="120" customWidth="1"/>
    <col min="8459" max="8459" width="12.28515625" style="120" customWidth="1"/>
    <col min="8460" max="8460" width="9.140625" style="120"/>
    <col min="8461" max="8461" width="10.85546875" style="120" customWidth="1"/>
    <col min="8462" max="8462" width="9.140625" style="120"/>
    <col min="8463" max="8463" width="8.5703125" style="120" customWidth="1"/>
    <col min="8464" max="8464" width="10" style="120" customWidth="1"/>
    <col min="8465" max="8706" width="9.140625" style="120"/>
    <col min="8707" max="8707" width="36.42578125" style="120" customWidth="1"/>
    <col min="8708" max="8708" width="13" style="120" customWidth="1"/>
    <col min="8709" max="8709" width="12.28515625" style="120" customWidth="1"/>
    <col min="8710" max="8710" width="11.7109375" style="120" customWidth="1"/>
    <col min="8711" max="8711" width="10.42578125" style="120" customWidth="1"/>
    <col min="8712" max="8712" width="10" style="120" customWidth="1"/>
    <col min="8713" max="8713" width="11.7109375" style="120" customWidth="1"/>
    <col min="8714" max="8714" width="10.42578125" style="120" customWidth="1"/>
    <col min="8715" max="8715" width="12.28515625" style="120" customWidth="1"/>
    <col min="8716" max="8716" width="9.140625" style="120"/>
    <col min="8717" max="8717" width="10.85546875" style="120" customWidth="1"/>
    <col min="8718" max="8718" width="9.140625" style="120"/>
    <col min="8719" max="8719" width="8.5703125" style="120" customWidth="1"/>
    <col min="8720" max="8720" width="10" style="120" customWidth="1"/>
    <col min="8721" max="8962" width="9.140625" style="120"/>
    <col min="8963" max="8963" width="36.42578125" style="120" customWidth="1"/>
    <col min="8964" max="8964" width="13" style="120" customWidth="1"/>
    <col min="8965" max="8965" width="12.28515625" style="120" customWidth="1"/>
    <col min="8966" max="8966" width="11.7109375" style="120" customWidth="1"/>
    <col min="8967" max="8967" width="10.42578125" style="120" customWidth="1"/>
    <col min="8968" max="8968" width="10" style="120" customWidth="1"/>
    <col min="8969" max="8969" width="11.7109375" style="120" customWidth="1"/>
    <col min="8970" max="8970" width="10.42578125" style="120" customWidth="1"/>
    <col min="8971" max="8971" width="12.28515625" style="120" customWidth="1"/>
    <col min="8972" max="8972" width="9.140625" style="120"/>
    <col min="8973" max="8973" width="10.85546875" style="120" customWidth="1"/>
    <col min="8974" max="8974" width="9.140625" style="120"/>
    <col min="8975" max="8975" width="8.5703125" style="120" customWidth="1"/>
    <col min="8976" max="8976" width="10" style="120" customWidth="1"/>
    <col min="8977" max="9218" width="9.140625" style="120"/>
    <col min="9219" max="9219" width="36.42578125" style="120" customWidth="1"/>
    <col min="9220" max="9220" width="13" style="120" customWidth="1"/>
    <col min="9221" max="9221" width="12.28515625" style="120" customWidth="1"/>
    <col min="9222" max="9222" width="11.7109375" style="120" customWidth="1"/>
    <col min="9223" max="9223" width="10.42578125" style="120" customWidth="1"/>
    <col min="9224" max="9224" width="10" style="120" customWidth="1"/>
    <col min="9225" max="9225" width="11.7109375" style="120" customWidth="1"/>
    <col min="9226" max="9226" width="10.42578125" style="120" customWidth="1"/>
    <col min="9227" max="9227" width="12.28515625" style="120" customWidth="1"/>
    <col min="9228" max="9228" width="9.140625" style="120"/>
    <col min="9229" max="9229" width="10.85546875" style="120" customWidth="1"/>
    <col min="9230" max="9230" width="9.140625" style="120"/>
    <col min="9231" max="9231" width="8.5703125" style="120" customWidth="1"/>
    <col min="9232" max="9232" width="10" style="120" customWidth="1"/>
    <col min="9233" max="9474" width="9.140625" style="120"/>
    <col min="9475" max="9475" width="36.42578125" style="120" customWidth="1"/>
    <col min="9476" max="9476" width="13" style="120" customWidth="1"/>
    <col min="9477" max="9477" width="12.28515625" style="120" customWidth="1"/>
    <col min="9478" max="9478" width="11.7109375" style="120" customWidth="1"/>
    <col min="9479" max="9479" width="10.42578125" style="120" customWidth="1"/>
    <col min="9480" max="9480" width="10" style="120" customWidth="1"/>
    <col min="9481" max="9481" width="11.7109375" style="120" customWidth="1"/>
    <col min="9482" max="9482" width="10.42578125" style="120" customWidth="1"/>
    <col min="9483" max="9483" width="12.28515625" style="120" customWidth="1"/>
    <col min="9484" max="9484" width="9.140625" style="120"/>
    <col min="9485" max="9485" width="10.85546875" style="120" customWidth="1"/>
    <col min="9486" max="9486" width="9.140625" style="120"/>
    <col min="9487" max="9487" width="8.5703125" style="120" customWidth="1"/>
    <col min="9488" max="9488" width="10" style="120" customWidth="1"/>
    <col min="9489" max="9730" width="9.140625" style="120"/>
    <col min="9731" max="9731" width="36.42578125" style="120" customWidth="1"/>
    <col min="9732" max="9732" width="13" style="120" customWidth="1"/>
    <col min="9733" max="9733" width="12.28515625" style="120" customWidth="1"/>
    <col min="9734" max="9734" width="11.7109375" style="120" customWidth="1"/>
    <col min="9735" max="9735" width="10.42578125" style="120" customWidth="1"/>
    <col min="9736" max="9736" width="10" style="120" customWidth="1"/>
    <col min="9737" max="9737" width="11.7109375" style="120" customWidth="1"/>
    <col min="9738" max="9738" width="10.42578125" style="120" customWidth="1"/>
    <col min="9739" max="9739" width="12.28515625" style="120" customWidth="1"/>
    <col min="9740" max="9740" width="9.140625" style="120"/>
    <col min="9741" max="9741" width="10.85546875" style="120" customWidth="1"/>
    <col min="9742" max="9742" width="9.140625" style="120"/>
    <col min="9743" max="9743" width="8.5703125" style="120" customWidth="1"/>
    <col min="9744" max="9744" width="10" style="120" customWidth="1"/>
    <col min="9745" max="9986" width="9.140625" style="120"/>
    <col min="9987" max="9987" width="36.42578125" style="120" customWidth="1"/>
    <col min="9988" max="9988" width="13" style="120" customWidth="1"/>
    <col min="9989" max="9989" width="12.28515625" style="120" customWidth="1"/>
    <col min="9990" max="9990" width="11.7109375" style="120" customWidth="1"/>
    <col min="9991" max="9991" width="10.42578125" style="120" customWidth="1"/>
    <col min="9992" max="9992" width="10" style="120" customWidth="1"/>
    <col min="9993" max="9993" width="11.7109375" style="120" customWidth="1"/>
    <col min="9994" max="9994" width="10.42578125" style="120" customWidth="1"/>
    <col min="9995" max="9995" width="12.28515625" style="120" customWidth="1"/>
    <col min="9996" max="9996" width="9.140625" style="120"/>
    <col min="9997" max="9997" width="10.85546875" style="120" customWidth="1"/>
    <col min="9998" max="9998" width="9.140625" style="120"/>
    <col min="9999" max="9999" width="8.5703125" style="120" customWidth="1"/>
    <col min="10000" max="10000" width="10" style="120" customWidth="1"/>
    <col min="10001" max="10242" width="9.140625" style="120"/>
    <col min="10243" max="10243" width="36.42578125" style="120" customWidth="1"/>
    <col min="10244" max="10244" width="13" style="120" customWidth="1"/>
    <col min="10245" max="10245" width="12.28515625" style="120" customWidth="1"/>
    <col min="10246" max="10246" width="11.7109375" style="120" customWidth="1"/>
    <col min="10247" max="10247" width="10.42578125" style="120" customWidth="1"/>
    <col min="10248" max="10248" width="10" style="120" customWidth="1"/>
    <col min="10249" max="10249" width="11.7109375" style="120" customWidth="1"/>
    <col min="10250" max="10250" width="10.42578125" style="120" customWidth="1"/>
    <col min="10251" max="10251" width="12.28515625" style="120" customWidth="1"/>
    <col min="10252" max="10252" width="9.140625" style="120"/>
    <col min="10253" max="10253" width="10.85546875" style="120" customWidth="1"/>
    <col min="10254" max="10254" width="9.140625" style="120"/>
    <col min="10255" max="10255" width="8.5703125" style="120" customWidth="1"/>
    <col min="10256" max="10256" width="10" style="120" customWidth="1"/>
    <col min="10257" max="10498" width="9.140625" style="120"/>
    <col min="10499" max="10499" width="36.42578125" style="120" customWidth="1"/>
    <col min="10500" max="10500" width="13" style="120" customWidth="1"/>
    <col min="10501" max="10501" width="12.28515625" style="120" customWidth="1"/>
    <col min="10502" max="10502" width="11.7109375" style="120" customWidth="1"/>
    <col min="10503" max="10503" width="10.42578125" style="120" customWidth="1"/>
    <col min="10504" max="10504" width="10" style="120" customWidth="1"/>
    <col min="10505" max="10505" width="11.7109375" style="120" customWidth="1"/>
    <col min="10506" max="10506" width="10.42578125" style="120" customWidth="1"/>
    <col min="10507" max="10507" width="12.28515625" style="120" customWidth="1"/>
    <col min="10508" max="10508" width="9.140625" style="120"/>
    <col min="10509" max="10509" width="10.85546875" style="120" customWidth="1"/>
    <col min="10510" max="10510" width="9.140625" style="120"/>
    <col min="10511" max="10511" width="8.5703125" style="120" customWidth="1"/>
    <col min="10512" max="10512" width="10" style="120" customWidth="1"/>
    <col min="10513" max="10754" width="9.140625" style="120"/>
    <col min="10755" max="10755" width="36.42578125" style="120" customWidth="1"/>
    <col min="10756" max="10756" width="13" style="120" customWidth="1"/>
    <col min="10757" max="10757" width="12.28515625" style="120" customWidth="1"/>
    <col min="10758" max="10758" width="11.7109375" style="120" customWidth="1"/>
    <col min="10759" max="10759" width="10.42578125" style="120" customWidth="1"/>
    <col min="10760" max="10760" width="10" style="120" customWidth="1"/>
    <col min="10761" max="10761" width="11.7109375" style="120" customWidth="1"/>
    <col min="10762" max="10762" width="10.42578125" style="120" customWidth="1"/>
    <col min="10763" max="10763" width="12.28515625" style="120" customWidth="1"/>
    <col min="10764" max="10764" width="9.140625" style="120"/>
    <col min="10765" max="10765" width="10.85546875" style="120" customWidth="1"/>
    <col min="10766" max="10766" width="9.140625" style="120"/>
    <col min="10767" max="10767" width="8.5703125" style="120" customWidth="1"/>
    <col min="10768" max="10768" width="10" style="120" customWidth="1"/>
    <col min="10769" max="11010" width="9.140625" style="120"/>
    <col min="11011" max="11011" width="36.42578125" style="120" customWidth="1"/>
    <col min="11012" max="11012" width="13" style="120" customWidth="1"/>
    <col min="11013" max="11013" width="12.28515625" style="120" customWidth="1"/>
    <col min="11014" max="11014" width="11.7109375" style="120" customWidth="1"/>
    <col min="11015" max="11015" width="10.42578125" style="120" customWidth="1"/>
    <col min="11016" max="11016" width="10" style="120" customWidth="1"/>
    <col min="11017" max="11017" width="11.7109375" style="120" customWidth="1"/>
    <col min="11018" max="11018" width="10.42578125" style="120" customWidth="1"/>
    <col min="11019" max="11019" width="12.28515625" style="120" customWidth="1"/>
    <col min="11020" max="11020" width="9.140625" style="120"/>
    <col min="11021" max="11021" width="10.85546875" style="120" customWidth="1"/>
    <col min="11022" max="11022" width="9.140625" style="120"/>
    <col min="11023" max="11023" width="8.5703125" style="120" customWidth="1"/>
    <col min="11024" max="11024" width="10" style="120" customWidth="1"/>
    <col min="11025" max="11266" width="9.140625" style="120"/>
    <col min="11267" max="11267" width="36.42578125" style="120" customWidth="1"/>
    <col min="11268" max="11268" width="13" style="120" customWidth="1"/>
    <col min="11269" max="11269" width="12.28515625" style="120" customWidth="1"/>
    <col min="11270" max="11270" width="11.7109375" style="120" customWidth="1"/>
    <col min="11271" max="11271" width="10.42578125" style="120" customWidth="1"/>
    <col min="11272" max="11272" width="10" style="120" customWidth="1"/>
    <col min="11273" max="11273" width="11.7109375" style="120" customWidth="1"/>
    <col min="11274" max="11274" width="10.42578125" style="120" customWidth="1"/>
    <col min="11275" max="11275" width="12.28515625" style="120" customWidth="1"/>
    <col min="11276" max="11276" width="9.140625" style="120"/>
    <col min="11277" max="11277" width="10.85546875" style="120" customWidth="1"/>
    <col min="11278" max="11278" width="9.140625" style="120"/>
    <col min="11279" max="11279" width="8.5703125" style="120" customWidth="1"/>
    <col min="11280" max="11280" width="10" style="120" customWidth="1"/>
    <col min="11281" max="11522" width="9.140625" style="120"/>
    <col min="11523" max="11523" width="36.42578125" style="120" customWidth="1"/>
    <col min="11524" max="11524" width="13" style="120" customWidth="1"/>
    <col min="11525" max="11525" width="12.28515625" style="120" customWidth="1"/>
    <col min="11526" max="11526" width="11.7109375" style="120" customWidth="1"/>
    <col min="11527" max="11527" width="10.42578125" style="120" customWidth="1"/>
    <col min="11528" max="11528" width="10" style="120" customWidth="1"/>
    <col min="11529" max="11529" width="11.7109375" style="120" customWidth="1"/>
    <col min="11530" max="11530" width="10.42578125" style="120" customWidth="1"/>
    <col min="11531" max="11531" width="12.28515625" style="120" customWidth="1"/>
    <col min="11532" max="11532" width="9.140625" style="120"/>
    <col min="11533" max="11533" width="10.85546875" style="120" customWidth="1"/>
    <col min="11534" max="11534" width="9.140625" style="120"/>
    <col min="11535" max="11535" width="8.5703125" style="120" customWidth="1"/>
    <col min="11536" max="11536" width="10" style="120" customWidth="1"/>
    <col min="11537" max="11778" width="9.140625" style="120"/>
    <col min="11779" max="11779" width="36.42578125" style="120" customWidth="1"/>
    <col min="11780" max="11780" width="13" style="120" customWidth="1"/>
    <col min="11781" max="11781" width="12.28515625" style="120" customWidth="1"/>
    <col min="11782" max="11782" width="11.7109375" style="120" customWidth="1"/>
    <col min="11783" max="11783" width="10.42578125" style="120" customWidth="1"/>
    <col min="11784" max="11784" width="10" style="120" customWidth="1"/>
    <col min="11785" max="11785" width="11.7109375" style="120" customWidth="1"/>
    <col min="11786" max="11786" width="10.42578125" style="120" customWidth="1"/>
    <col min="11787" max="11787" width="12.28515625" style="120" customWidth="1"/>
    <col min="11788" max="11788" width="9.140625" style="120"/>
    <col min="11789" max="11789" width="10.85546875" style="120" customWidth="1"/>
    <col min="11790" max="11790" width="9.140625" style="120"/>
    <col min="11791" max="11791" width="8.5703125" style="120" customWidth="1"/>
    <col min="11792" max="11792" width="10" style="120" customWidth="1"/>
    <col min="11793" max="12034" width="9.140625" style="120"/>
    <col min="12035" max="12035" width="36.42578125" style="120" customWidth="1"/>
    <col min="12036" max="12036" width="13" style="120" customWidth="1"/>
    <col min="12037" max="12037" width="12.28515625" style="120" customWidth="1"/>
    <col min="12038" max="12038" width="11.7109375" style="120" customWidth="1"/>
    <col min="12039" max="12039" width="10.42578125" style="120" customWidth="1"/>
    <col min="12040" max="12040" width="10" style="120" customWidth="1"/>
    <col min="12041" max="12041" width="11.7109375" style="120" customWidth="1"/>
    <col min="12042" max="12042" width="10.42578125" style="120" customWidth="1"/>
    <col min="12043" max="12043" width="12.28515625" style="120" customWidth="1"/>
    <col min="12044" max="12044" width="9.140625" style="120"/>
    <col min="12045" max="12045" width="10.85546875" style="120" customWidth="1"/>
    <col min="12046" max="12046" width="9.140625" style="120"/>
    <col min="12047" max="12047" width="8.5703125" style="120" customWidth="1"/>
    <col min="12048" max="12048" width="10" style="120" customWidth="1"/>
    <col min="12049" max="12290" width="9.140625" style="120"/>
    <col min="12291" max="12291" width="36.42578125" style="120" customWidth="1"/>
    <col min="12292" max="12292" width="13" style="120" customWidth="1"/>
    <col min="12293" max="12293" width="12.28515625" style="120" customWidth="1"/>
    <col min="12294" max="12294" width="11.7109375" style="120" customWidth="1"/>
    <col min="12295" max="12295" width="10.42578125" style="120" customWidth="1"/>
    <col min="12296" max="12296" width="10" style="120" customWidth="1"/>
    <col min="12297" max="12297" width="11.7109375" style="120" customWidth="1"/>
    <col min="12298" max="12298" width="10.42578125" style="120" customWidth="1"/>
    <col min="12299" max="12299" width="12.28515625" style="120" customWidth="1"/>
    <col min="12300" max="12300" width="9.140625" style="120"/>
    <col min="12301" max="12301" width="10.85546875" style="120" customWidth="1"/>
    <col min="12302" max="12302" width="9.140625" style="120"/>
    <col min="12303" max="12303" width="8.5703125" style="120" customWidth="1"/>
    <col min="12304" max="12304" width="10" style="120" customWidth="1"/>
    <col min="12305" max="12546" width="9.140625" style="120"/>
    <col min="12547" max="12547" width="36.42578125" style="120" customWidth="1"/>
    <col min="12548" max="12548" width="13" style="120" customWidth="1"/>
    <col min="12549" max="12549" width="12.28515625" style="120" customWidth="1"/>
    <col min="12550" max="12550" width="11.7109375" style="120" customWidth="1"/>
    <col min="12551" max="12551" width="10.42578125" style="120" customWidth="1"/>
    <col min="12552" max="12552" width="10" style="120" customWidth="1"/>
    <col min="12553" max="12553" width="11.7109375" style="120" customWidth="1"/>
    <col min="12554" max="12554" width="10.42578125" style="120" customWidth="1"/>
    <col min="12555" max="12555" width="12.28515625" style="120" customWidth="1"/>
    <col min="12556" max="12556" width="9.140625" style="120"/>
    <col min="12557" max="12557" width="10.85546875" style="120" customWidth="1"/>
    <col min="12558" max="12558" width="9.140625" style="120"/>
    <col min="12559" max="12559" width="8.5703125" style="120" customWidth="1"/>
    <col min="12560" max="12560" width="10" style="120" customWidth="1"/>
    <col min="12561" max="12802" width="9.140625" style="120"/>
    <col min="12803" max="12803" width="36.42578125" style="120" customWidth="1"/>
    <col min="12804" max="12804" width="13" style="120" customWidth="1"/>
    <col min="12805" max="12805" width="12.28515625" style="120" customWidth="1"/>
    <col min="12806" max="12806" width="11.7109375" style="120" customWidth="1"/>
    <col min="12807" max="12807" width="10.42578125" style="120" customWidth="1"/>
    <col min="12808" max="12808" width="10" style="120" customWidth="1"/>
    <col min="12809" max="12809" width="11.7109375" style="120" customWidth="1"/>
    <col min="12810" max="12810" width="10.42578125" style="120" customWidth="1"/>
    <col min="12811" max="12811" width="12.28515625" style="120" customWidth="1"/>
    <col min="12812" max="12812" width="9.140625" style="120"/>
    <col min="12813" max="12813" width="10.85546875" style="120" customWidth="1"/>
    <col min="12814" max="12814" width="9.140625" style="120"/>
    <col min="12815" max="12815" width="8.5703125" style="120" customWidth="1"/>
    <col min="12816" max="12816" width="10" style="120" customWidth="1"/>
    <col min="12817" max="13058" width="9.140625" style="120"/>
    <col min="13059" max="13059" width="36.42578125" style="120" customWidth="1"/>
    <col min="13060" max="13060" width="13" style="120" customWidth="1"/>
    <col min="13061" max="13061" width="12.28515625" style="120" customWidth="1"/>
    <col min="13062" max="13062" width="11.7109375" style="120" customWidth="1"/>
    <col min="13063" max="13063" width="10.42578125" style="120" customWidth="1"/>
    <col min="13064" max="13064" width="10" style="120" customWidth="1"/>
    <col min="13065" max="13065" width="11.7109375" style="120" customWidth="1"/>
    <col min="13066" max="13066" width="10.42578125" style="120" customWidth="1"/>
    <col min="13067" max="13067" width="12.28515625" style="120" customWidth="1"/>
    <col min="13068" max="13068" width="9.140625" style="120"/>
    <col min="13069" max="13069" width="10.85546875" style="120" customWidth="1"/>
    <col min="13070" max="13070" width="9.140625" style="120"/>
    <col min="13071" max="13071" width="8.5703125" style="120" customWidth="1"/>
    <col min="13072" max="13072" width="10" style="120" customWidth="1"/>
    <col min="13073" max="13314" width="9.140625" style="120"/>
    <col min="13315" max="13315" width="36.42578125" style="120" customWidth="1"/>
    <col min="13316" max="13316" width="13" style="120" customWidth="1"/>
    <col min="13317" max="13317" width="12.28515625" style="120" customWidth="1"/>
    <col min="13318" max="13318" width="11.7109375" style="120" customWidth="1"/>
    <col min="13319" max="13319" width="10.42578125" style="120" customWidth="1"/>
    <col min="13320" max="13320" width="10" style="120" customWidth="1"/>
    <col min="13321" max="13321" width="11.7109375" style="120" customWidth="1"/>
    <col min="13322" max="13322" width="10.42578125" style="120" customWidth="1"/>
    <col min="13323" max="13323" width="12.28515625" style="120" customWidth="1"/>
    <col min="13324" max="13324" width="9.140625" style="120"/>
    <col min="13325" max="13325" width="10.85546875" style="120" customWidth="1"/>
    <col min="13326" max="13326" width="9.140625" style="120"/>
    <col min="13327" max="13327" width="8.5703125" style="120" customWidth="1"/>
    <col min="13328" max="13328" width="10" style="120" customWidth="1"/>
    <col min="13329" max="13570" width="9.140625" style="120"/>
    <col min="13571" max="13571" width="36.42578125" style="120" customWidth="1"/>
    <col min="13572" max="13572" width="13" style="120" customWidth="1"/>
    <col min="13573" max="13573" width="12.28515625" style="120" customWidth="1"/>
    <col min="13574" max="13574" width="11.7109375" style="120" customWidth="1"/>
    <col min="13575" max="13575" width="10.42578125" style="120" customWidth="1"/>
    <col min="13576" max="13576" width="10" style="120" customWidth="1"/>
    <col min="13577" max="13577" width="11.7109375" style="120" customWidth="1"/>
    <col min="13578" max="13578" width="10.42578125" style="120" customWidth="1"/>
    <col min="13579" max="13579" width="12.28515625" style="120" customWidth="1"/>
    <col min="13580" max="13580" width="9.140625" style="120"/>
    <col min="13581" max="13581" width="10.85546875" style="120" customWidth="1"/>
    <col min="13582" max="13582" width="9.140625" style="120"/>
    <col min="13583" max="13583" width="8.5703125" style="120" customWidth="1"/>
    <col min="13584" max="13584" width="10" style="120" customWidth="1"/>
    <col min="13585" max="13826" width="9.140625" style="120"/>
    <col min="13827" max="13827" width="36.42578125" style="120" customWidth="1"/>
    <col min="13828" max="13828" width="13" style="120" customWidth="1"/>
    <col min="13829" max="13829" width="12.28515625" style="120" customWidth="1"/>
    <col min="13830" max="13830" width="11.7109375" style="120" customWidth="1"/>
    <col min="13831" max="13831" width="10.42578125" style="120" customWidth="1"/>
    <col min="13832" max="13832" width="10" style="120" customWidth="1"/>
    <col min="13833" max="13833" width="11.7109375" style="120" customWidth="1"/>
    <col min="13834" max="13834" width="10.42578125" style="120" customWidth="1"/>
    <col min="13835" max="13835" width="12.28515625" style="120" customWidth="1"/>
    <col min="13836" max="13836" width="9.140625" style="120"/>
    <col min="13837" max="13837" width="10.85546875" style="120" customWidth="1"/>
    <col min="13838" max="13838" width="9.140625" style="120"/>
    <col min="13839" max="13839" width="8.5703125" style="120" customWidth="1"/>
    <col min="13840" max="13840" width="10" style="120" customWidth="1"/>
    <col min="13841" max="14082" width="9.140625" style="120"/>
    <col min="14083" max="14083" width="36.42578125" style="120" customWidth="1"/>
    <col min="14084" max="14084" width="13" style="120" customWidth="1"/>
    <col min="14085" max="14085" width="12.28515625" style="120" customWidth="1"/>
    <col min="14086" max="14086" width="11.7109375" style="120" customWidth="1"/>
    <col min="14087" max="14087" width="10.42578125" style="120" customWidth="1"/>
    <col min="14088" max="14088" width="10" style="120" customWidth="1"/>
    <col min="14089" max="14089" width="11.7109375" style="120" customWidth="1"/>
    <col min="14090" max="14090" width="10.42578125" style="120" customWidth="1"/>
    <col min="14091" max="14091" width="12.28515625" style="120" customWidth="1"/>
    <col min="14092" max="14092" width="9.140625" style="120"/>
    <col min="14093" max="14093" width="10.85546875" style="120" customWidth="1"/>
    <col min="14094" max="14094" width="9.140625" style="120"/>
    <col min="14095" max="14095" width="8.5703125" style="120" customWidth="1"/>
    <col min="14096" max="14096" width="10" style="120" customWidth="1"/>
    <col min="14097" max="14338" width="9.140625" style="120"/>
    <col min="14339" max="14339" width="36.42578125" style="120" customWidth="1"/>
    <col min="14340" max="14340" width="13" style="120" customWidth="1"/>
    <col min="14341" max="14341" width="12.28515625" style="120" customWidth="1"/>
    <col min="14342" max="14342" width="11.7109375" style="120" customWidth="1"/>
    <col min="14343" max="14343" width="10.42578125" style="120" customWidth="1"/>
    <col min="14344" max="14344" width="10" style="120" customWidth="1"/>
    <col min="14345" max="14345" width="11.7109375" style="120" customWidth="1"/>
    <col min="14346" max="14346" width="10.42578125" style="120" customWidth="1"/>
    <col min="14347" max="14347" width="12.28515625" style="120" customWidth="1"/>
    <col min="14348" max="14348" width="9.140625" style="120"/>
    <col min="14349" max="14349" width="10.85546875" style="120" customWidth="1"/>
    <col min="14350" max="14350" width="9.140625" style="120"/>
    <col min="14351" max="14351" width="8.5703125" style="120" customWidth="1"/>
    <col min="14352" max="14352" width="10" style="120" customWidth="1"/>
    <col min="14353" max="14594" width="9.140625" style="120"/>
    <col min="14595" max="14595" width="36.42578125" style="120" customWidth="1"/>
    <col min="14596" max="14596" width="13" style="120" customWidth="1"/>
    <col min="14597" max="14597" width="12.28515625" style="120" customWidth="1"/>
    <col min="14598" max="14598" width="11.7109375" style="120" customWidth="1"/>
    <col min="14599" max="14599" width="10.42578125" style="120" customWidth="1"/>
    <col min="14600" max="14600" width="10" style="120" customWidth="1"/>
    <col min="14601" max="14601" width="11.7109375" style="120" customWidth="1"/>
    <col min="14602" max="14602" width="10.42578125" style="120" customWidth="1"/>
    <col min="14603" max="14603" width="12.28515625" style="120" customWidth="1"/>
    <col min="14604" max="14604" width="9.140625" style="120"/>
    <col min="14605" max="14605" width="10.85546875" style="120" customWidth="1"/>
    <col min="14606" max="14606" width="9.140625" style="120"/>
    <col min="14607" max="14607" width="8.5703125" style="120" customWidth="1"/>
    <col min="14608" max="14608" width="10" style="120" customWidth="1"/>
    <col min="14609" max="14850" width="9.140625" style="120"/>
    <col min="14851" max="14851" width="36.42578125" style="120" customWidth="1"/>
    <col min="14852" max="14852" width="13" style="120" customWidth="1"/>
    <col min="14853" max="14853" width="12.28515625" style="120" customWidth="1"/>
    <col min="14854" max="14854" width="11.7109375" style="120" customWidth="1"/>
    <col min="14855" max="14855" width="10.42578125" style="120" customWidth="1"/>
    <col min="14856" max="14856" width="10" style="120" customWidth="1"/>
    <col min="14857" max="14857" width="11.7109375" style="120" customWidth="1"/>
    <col min="14858" max="14858" width="10.42578125" style="120" customWidth="1"/>
    <col min="14859" max="14859" width="12.28515625" style="120" customWidth="1"/>
    <col min="14860" max="14860" width="9.140625" style="120"/>
    <col min="14861" max="14861" width="10.85546875" style="120" customWidth="1"/>
    <col min="14862" max="14862" width="9.140625" style="120"/>
    <col min="14863" max="14863" width="8.5703125" style="120" customWidth="1"/>
    <col min="14864" max="14864" width="10" style="120" customWidth="1"/>
    <col min="14865" max="15106" width="9.140625" style="120"/>
    <col min="15107" max="15107" width="36.42578125" style="120" customWidth="1"/>
    <col min="15108" max="15108" width="13" style="120" customWidth="1"/>
    <col min="15109" max="15109" width="12.28515625" style="120" customWidth="1"/>
    <col min="15110" max="15110" width="11.7109375" style="120" customWidth="1"/>
    <col min="15111" max="15111" width="10.42578125" style="120" customWidth="1"/>
    <col min="15112" max="15112" width="10" style="120" customWidth="1"/>
    <col min="15113" max="15113" width="11.7109375" style="120" customWidth="1"/>
    <col min="15114" max="15114" width="10.42578125" style="120" customWidth="1"/>
    <col min="15115" max="15115" width="12.28515625" style="120" customWidth="1"/>
    <col min="15116" max="15116" width="9.140625" style="120"/>
    <col min="15117" max="15117" width="10.85546875" style="120" customWidth="1"/>
    <col min="15118" max="15118" width="9.140625" style="120"/>
    <col min="15119" max="15119" width="8.5703125" style="120" customWidth="1"/>
    <col min="15120" max="15120" width="10" style="120" customWidth="1"/>
    <col min="15121" max="15362" width="9.140625" style="120"/>
    <col min="15363" max="15363" width="36.42578125" style="120" customWidth="1"/>
    <col min="15364" max="15364" width="13" style="120" customWidth="1"/>
    <col min="15365" max="15365" width="12.28515625" style="120" customWidth="1"/>
    <col min="15366" max="15366" width="11.7109375" style="120" customWidth="1"/>
    <col min="15367" max="15367" width="10.42578125" style="120" customWidth="1"/>
    <col min="15368" max="15368" width="10" style="120" customWidth="1"/>
    <col min="15369" max="15369" width="11.7109375" style="120" customWidth="1"/>
    <col min="15370" max="15370" width="10.42578125" style="120" customWidth="1"/>
    <col min="15371" max="15371" width="12.28515625" style="120" customWidth="1"/>
    <col min="15372" max="15372" width="9.140625" style="120"/>
    <col min="15373" max="15373" width="10.85546875" style="120" customWidth="1"/>
    <col min="15374" max="15374" width="9.140625" style="120"/>
    <col min="15375" max="15375" width="8.5703125" style="120" customWidth="1"/>
    <col min="15376" max="15376" width="10" style="120" customWidth="1"/>
    <col min="15377" max="15618" width="9.140625" style="120"/>
    <col min="15619" max="15619" width="36.42578125" style="120" customWidth="1"/>
    <col min="15620" max="15620" width="13" style="120" customWidth="1"/>
    <col min="15621" max="15621" width="12.28515625" style="120" customWidth="1"/>
    <col min="15622" max="15622" width="11.7109375" style="120" customWidth="1"/>
    <col min="15623" max="15623" width="10.42578125" style="120" customWidth="1"/>
    <col min="15624" max="15624" width="10" style="120" customWidth="1"/>
    <col min="15625" max="15625" width="11.7109375" style="120" customWidth="1"/>
    <col min="15626" max="15626" width="10.42578125" style="120" customWidth="1"/>
    <col min="15627" max="15627" width="12.28515625" style="120" customWidth="1"/>
    <col min="15628" max="15628" width="9.140625" style="120"/>
    <col min="15629" max="15629" width="10.85546875" style="120" customWidth="1"/>
    <col min="15630" max="15630" width="9.140625" style="120"/>
    <col min="15631" max="15631" width="8.5703125" style="120" customWidth="1"/>
    <col min="15632" max="15632" width="10" style="120" customWidth="1"/>
    <col min="15633" max="15874" width="9.140625" style="120"/>
    <col min="15875" max="15875" width="36.42578125" style="120" customWidth="1"/>
    <col min="15876" max="15876" width="13" style="120" customWidth="1"/>
    <col min="15877" max="15877" width="12.28515625" style="120" customWidth="1"/>
    <col min="15878" max="15878" width="11.7109375" style="120" customWidth="1"/>
    <col min="15879" max="15879" width="10.42578125" style="120" customWidth="1"/>
    <col min="15880" max="15880" width="10" style="120" customWidth="1"/>
    <col min="15881" max="15881" width="11.7109375" style="120" customWidth="1"/>
    <col min="15882" max="15882" width="10.42578125" style="120" customWidth="1"/>
    <col min="15883" max="15883" width="12.28515625" style="120" customWidth="1"/>
    <col min="15884" max="15884" width="9.140625" style="120"/>
    <col min="15885" max="15885" width="10.85546875" style="120" customWidth="1"/>
    <col min="15886" max="15886" width="9.140625" style="120"/>
    <col min="15887" max="15887" width="8.5703125" style="120" customWidth="1"/>
    <col min="15888" max="15888" width="10" style="120" customWidth="1"/>
    <col min="15889" max="16130" width="9.140625" style="120"/>
    <col min="16131" max="16131" width="36.42578125" style="120" customWidth="1"/>
    <col min="16132" max="16132" width="13" style="120" customWidth="1"/>
    <col min="16133" max="16133" width="12.28515625" style="120" customWidth="1"/>
    <col min="16134" max="16134" width="11.7109375" style="120" customWidth="1"/>
    <col min="16135" max="16135" width="10.42578125" style="120" customWidth="1"/>
    <col min="16136" max="16136" width="10" style="120" customWidth="1"/>
    <col min="16137" max="16137" width="11.7109375" style="120" customWidth="1"/>
    <col min="16138" max="16138" width="10.42578125" style="120" customWidth="1"/>
    <col min="16139" max="16139" width="12.28515625" style="120" customWidth="1"/>
    <col min="16140" max="16140" width="9.140625" style="120"/>
    <col min="16141" max="16141" width="10.85546875" style="120" customWidth="1"/>
    <col min="16142" max="16142" width="9.140625" style="120"/>
    <col min="16143" max="16143" width="8.5703125" style="120" customWidth="1"/>
    <col min="16144" max="16144" width="10" style="120" customWidth="1"/>
    <col min="16145" max="16384" width="9.140625" style="120"/>
  </cols>
  <sheetData>
    <row r="1" spans="1:21" ht="12" customHeight="1" x14ac:dyDescent="0.2">
      <c r="I1" s="121"/>
    </row>
    <row r="3" spans="1:21" s="122" customFormat="1" ht="45" customHeight="1" x14ac:dyDescent="0.3">
      <c r="A3" s="289" t="s">
        <v>166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</row>
    <row r="4" spans="1:21" s="122" customFormat="1" ht="15.75" customHeight="1" x14ac:dyDescent="0.25">
      <c r="A4" s="290"/>
      <c r="B4" s="290"/>
      <c r="C4" s="290"/>
      <c r="D4" s="290"/>
      <c r="E4" s="290"/>
      <c r="F4" s="290"/>
      <c r="G4" s="290"/>
      <c r="H4" s="290"/>
      <c r="I4" s="290"/>
      <c r="J4" s="123"/>
    </row>
    <row r="5" spans="1:21" s="122" customFormat="1" ht="15" hidden="1" x14ac:dyDescent="0.2"/>
    <row r="6" spans="1:21" s="122" customFormat="1" ht="15.75" thickBot="1" x14ac:dyDescent="0.25">
      <c r="I6" s="124"/>
      <c r="J6" s="150">
        <v>7.5345000000000004</v>
      </c>
      <c r="Q6" s="124"/>
    </row>
    <row r="7" spans="1:21" s="122" customFormat="1" ht="30" customHeight="1" thickBot="1" x14ac:dyDescent="0.25">
      <c r="A7" s="176"/>
      <c r="B7" s="291" t="s">
        <v>211</v>
      </c>
      <c r="C7" s="292"/>
      <c r="D7" s="292"/>
      <c r="E7" s="292"/>
      <c r="F7" s="292"/>
      <c r="G7" s="292"/>
      <c r="H7" s="292"/>
      <c r="I7" s="293"/>
      <c r="J7" s="294" t="s">
        <v>168</v>
      </c>
      <c r="K7" s="295"/>
      <c r="L7" s="295"/>
      <c r="M7" s="295"/>
      <c r="N7" s="295"/>
      <c r="O7" s="295"/>
      <c r="P7" s="295"/>
      <c r="Q7" s="295"/>
    </row>
    <row r="8" spans="1:21" s="122" customFormat="1" ht="15.75" customHeight="1" thickBot="1" x14ac:dyDescent="0.25">
      <c r="A8" s="174" t="s">
        <v>153</v>
      </c>
      <c r="B8" s="296" t="s">
        <v>18</v>
      </c>
      <c r="C8" s="297" t="s">
        <v>39</v>
      </c>
      <c r="D8" s="297" t="s">
        <v>67</v>
      </c>
      <c r="E8" s="297" t="s">
        <v>68</v>
      </c>
      <c r="F8" s="300" t="s">
        <v>178</v>
      </c>
      <c r="G8" s="297" t="s">
        <v>137</v>
      </c>
      <c r="H8" s="298" t="s">
        <v>138</v>
      </c>
      <c r="I8" s="306" t="s">
        <v>139</v>
      </c>
      <c r="J8" s="296" t="s">
        <v>18</v>
      </c>
      <c r="K8" s="297" t="s">
        <v>39</v>
      </c>
      <c r="L8" s="297" t="s">
        <v>67</v>
      </c>
      <c r="M8" s="297" t="s">
        <v>68</v>
      </c>
      <c r="N8" s="300" t="s">
        <v>178</v>
      </c>
      <c r="O8" s="297" t="s">
        <v>137</v>
      </c>
      <c r="P8" s="298" t="s">
        <v>138</v>
      </c>
      <c r="Q8" s="299" t="s">
        <v>139</v>
      </c>
      <c r="R8" s="296" t="s">
        <v>18</v>
      </c>
      <c r="U8" s="297" t="s">
        <v>68</v>
      </c>
    </row>
    <row r="9" spans="1:21" s="122" customFormat="1" ht="76.5" customHeight="1" thickBot="1" x14ac:dyDescent="0.25">
      <c r="A9" s="175" t="s">
        <v>154</v>
      </c>
      <c r="B9" s="296"/>
      <c r="C9" s="297"/>
      <c r="D9" s="297"/>
      <c r="E9" s="297"/>
      <c r="F9" s="301"/>
      <c r="G9" s="297"/>
      <c r="H9" s="298"/>
      <c r="I9" s="306"/>
      <c r="J9" s="296"/>
      <c r="K9" s="297"/>
      <c r="L9" s="297"/>
      <c r="M9" s="297"/>
      <c r="N9" s="301"/>
      <c r="O9" s="297"/>
      <c r="P9" s="298"/>
      <c r="Q9" s="299"/>
      <c r="R9" s="296"/>
      <c r="U9" s="297"/>
    </row>
    <row r="10" spans="1:21" s="122" customFormat="1" ht="30" customHeight="1" thickBot="1" x14ac:dyDescent="0.3">
      <c r="A10" s="125" t="s">
        <v>198</v>
      </c>
      <c r="B10" s="188">
        <v>136704</v>
      </c>
      <c r="C10" s="189"/>
      <c r="D10" s="189"/>
      <c r="E10" s="190"/>
      <c r="F10" s="190"/>
      <c r="G10" s="190"/>
      <c r="H10" s="191"/>
      <c r="I10" s="192"/>
      <c r="J10" s="188">
        <f>'Rashodi-POMOĆNA'!P9+'Rashodi-POMOĆNA'!P22+'Rashodi-POMOĆNA'!P88</f>
        <v>137495</v>
      </c>
      <c r="K10" s="189"/>
      <c r="L10" s="189"/>
      <c r="M10" s="190"/>
      <c r="N10" s="190"/>
      <c r="O10" s="190"/>
      <c r="P10" s="126"/>
      <c r="Q10" s="127"/>
      <c r="R10" s="229">
        <f>J10/B10</f>
        <v>1.0057862242509363</v>
      </c>
      <c r="U10" s="229"/>
    </row>
    <row r="11" spans="1:21" s="122" customFormat="1" ht="30" customHeight="1" x14ac:dyDescent="0.25">
      <c r="A11" s="125" t="s">
        <v>199</v>
      </c>
      <c r="B11" s="188">
        <v>9291</v>
      </c>
      <c r="C11" s="193"/>
      <c r="D11" s="193"/>
      <c r="E11" s="193"/>
      <c r="F11" s="193"/>
      <c r="G11" s="193"/>
      <c r="H11" s="194"/>
      <c r="I11" s="195"/>
      <c r="J11" s="196">
        <f>'Rashodi-POMOĆNA'!P94</f>
        <v>8500</v>
      </c>
      <c r="K11" s="193"/>
      <c r="L11" s="193"/>
      <c r="M11" s="193"/>
      <c r="N11" s="193"/>
      <c r="O11" s="193"/>
      <c r="P11" s="128"/>
      <c r="Q11" s="129"/>
      <c r="R11" s="229">
        <f>J11/B11</f>
        <v>0.91486384673339793</v>
      </c>
      <c r="U11" s="229"/>
    </row>
    <row r="12" spans="1:21" s="122" customFormat="1" ht="30" customHeight="1" x14ac:dyDescent="0.25">
      <c r="A12" s="125" t="s">
        <v>140</v>
      </c>
      <c r="B12" s="197"/>
      <c r="C12" s="193"/>
      <c r="D12" s="193"/>
      <c r="E12" s="198">
        <v>1128</v>
      </c>
      <c r="F12" s="198"/>
      <c r="G12" s="198"/>
      <c r="H12" s="194"/>
      <c r="I12" s="195"/>
      <c r="J12" s="197"/>
      <c r="K12" s="193"/>
      <c r="L12" s="193"/>
      <c r="M12" s="198">
        <v>9000</v>
      </c>
      <c r="N12" s="198"/>
      <c r="O12" s="198"/>
      <c r="P12" s="128"/>
      <c r="Q12" s="129"/>
      <c r="R12" s="229"/>
      <c r="U12" s="229">
        <f>M12/E12</f>
        <v>7.9787234042553195</v>
      </c>
    </row>
    <row r="13" spans="1:21" s="122" customFormat="1" ht="41.25" customHeight="1" x14ac:dyDescent="0.25">
      <c r="A13" s="125" t="s">
        <v>169</v>
      </c>
      <c r="B13" s="197"/>
      <c r="C13" s="193"/>
      <c r="D13" s="193"/>
      <c r="E13" s="198">
        <v>5508</v>
      </c>
      <c r="F13" s="198"/>
      <c r="G13" s="198"/>
      <c r="H13" s="194"/>
      <c r="I13" s="195"/>
      <c r="J13" s="197"/>
      <c r="K13" s="193"/>
      <c r="L13" s="193"/>
      <c r="M13" s="198">
        <v>6000</v>
      </c>
      <c r="N13" s="198"/>
      <c r="O13" s="198"/>
      <c r="P13" s="128"/>
      <c r="Q13" s="129"/>
      <c r="R13" s="229"/>
      <c r="U13" s="229">
        <f t="shared" ref="U13:U14" si="0">M13/E13</f>
        <v>1.0893246187363834</v>
      </c>
    </row>
    <row r="14" spans="1:21" s="122" customFormat="1" ht="30" customHeight="1" x14ac:dyDescent="0.25">
      <c r="A14" s="125" t="s">
        <v>200</v>
      </c>
      <c r="B14" s="197"/>
      <c r="C14" s="193"/>
      <c r="D14" s="193"/>
      <c r="E14" s="198">
        <v>664</v>
      </c>
      <c r="F14" s="198"/>
      <c r="G14" s="198"/>
      <c r="H14" s="194"/>
      <c r="I14" s="195"/>
      <c r="J14" s="197"/>
      <c r="K14" s="193"/>
      <c r="L14" s="193"/>
      <c r="M14" s="198">
        <v>1000</v>
      </c>
      <c r="N14" s="198"/>
      <c r="O14" s="198"/>
      <c r="P14" s="128"/>
      <c r="Q14" s="129"/>
      <c r="R14" s="229"/>
      <c r="U14" s="229">
        <f t="shared" si="0"/>
        <v>1.5060240963855422</v>
      </c>
    </row>
    <row r="15" spans="1:21" s="122" customFormat="1" ht="30" customHeight="1" x14ac:dyDescent="0.25">
      <c r="A15" s="125" t="s">
        <v>177</v>
      </c>
      <c r="B15" s="197"/>
      <c r="C15" s="193"/>
      <c r="D15" s="193"/>
      <c r="E15" s="198"/>
      <c r="F15" s="198"/>
      <c r="G15" s="198"/>
      <c r="H15" s="194"/>
      <c r="I15" s="195"/>
      <c r="J15" s="197"/>
      <c r="K15" s="193"/>
      <c r="L15" s="193"/>
      <c r="M15" s="198"/>
      <c r="N15" s="198">
        <v>6000</v>
      </c>
      <c r="O15" s="198"/>
      <c r="P15" s="128"/>
      <c r="Q15" s="129"/>
      <c r="R15" s="229"/>
      <c r="U15" s="229"/>
    </row>
    <row r="16" spans="1:21" s="122" customFormat="1" ht="30" customHeight="1" x14ac:dyDescent="0.25">
      <c r="A16" s="125" t="s">
        <v>201</v>
      </c>
      <c r="B16" s="197"/>
      <c r="C16" s="193"/>
      <c r="D16" s="193"/>
      <c r="E16" s="198"/>
      <c r="F16" s="198"/>
      <c r="G16" s="198"/>
      <c r="H16" s="194"/>
      <c r="I16" s="195"/>
      <c r="J16" s="197"/>
      <c r="K16" s="193"/>
      <c r="L16" s="193"/>
      <c r="M16" s="198"/>
      <c r="N16" s="198">
        <v>2000</v>
      </c>
      <c r="O16" s="198"/>
      <c r="P16" s="128"/>
      <c r="Q16" s="129"/>
      <c r="R16" s="229"/>
      <c r="U16" s="229"/>
    </row>
    <row r="17" spans="1:21" s="122" customFormat="1" ht="30" customHeight="1" x14ac:dyDescent="0.25">
      <c r="A17" s="130">
        <v>64132</v>
      </c>
      <c r="B17" s="197"/>
      <c r="C17" s="198">
        <f>K17*7.5345</f>
        <v>0</v>
      </c>
      <c r="D17" s="198"/>
      <c r="E17" s="193"/>
      <c r="F17" s="193"/>
      <c r="G17" s="193"/>
      <c r="H17" s="194"/>
      <c r="I17" s="195"/>
      <c r="J17" s="197"/>
      <c r="K17" s="198"/>
      <c r="L17" s="198"/>
      <c r="M17" s="193"/>
      <c r="N17" s="193"/>
      <c r="O17" s="193"/>
      <c r="P17" s="128"/>
      <c r="Q17" s="129"/>
      <c r="R17" s="229"/>
      <c r="U17" s="229"/>
    </row>
    <row r="18" spans="1:21" s="122" customFormat="1" ht="30" customHeight="1" x14ac:dyDescent="0.25">
      <c r="A18" s="130">
        <v>65264</v>
      </c>
      <c r="B18" s="197"/>
      <c r="C18" s="198"/>
      <c r="D18" s="198">
        <v>4718</v>
      </c>
      <c r="E18" s="193"/>
      <c r="F18" s="193"/>
      <c r="G18" s="193"/>
      <c r="H18" s="194"/>
      <c r="I18" s="195"/>
      <c r="J18" s="197"/>
      <c r="K18" s="198"/>
      <c r="L18" s="198">
        <v>4718</v>
      </c>
      <c r="M18" s="193"/>
      <c r="N18" s="193"/>
      <c r="O18" s="193"/>
      <c r="P18" s="128"/>
      <c r="Q18" s="129"/>
      <c r="R18" s="229"/>
      <c r="U18" s="229"/>
    </row>
    <row r="19" spans="1:21" s="122" customFormat="1" ht="30" customHeight="1" x14ac:dyDescent="0.25">
      <c r="A19" s="130">
        <v>68311</v>
      </c>
      <c r="B19" s="197"/>
      <c r="C19" s="198"/>
      <c r="D19" s="198">
        <v>265</v>
      </c>
      <c r="E19" s="198"/>
      <c r="F19" s="198"/>
      <c r="G19" s="193"/>
      <c r="H19" s="194"/>
      <c r="I19" s="195"/>
      <c r="J19" s="197"/>
      <c r="K19" s="198"/>
      <c r="L19" s="198">
        <v>265</v>
      </c>
      <c r="M19" s="198"/>
      <c r="N19" s="198"/>
      <c r="O19" s="193"/>
      <c r="P19" s="128"/>
      <c r="Q19" s="129"/>
      <c r="R19" s="229"/>
      <c r="U19" s="229"/>
    </row>
    <row r="20" spans="1:21" s="122" customFormat="1" ht="30" customHeight="1" x14ac:dyDescent="0.25">
      <c r="A20" s="130"/>
      <c r="B20" s="197"/>
      <c r="C20" s="198"/>
      <c r="D20" s="198"/>
      <c r="E20" s="198"/>
      <c r="F20" s="198"/>
      <c r="G20" s="193">
        <f>O20*7.5345</f>
        <v>0</v>
      </c>
      <c r="H20" s="194"/>
      <c r="I20" s="195"/>
      <c r="J20" s="197"/>
      <c r="K20" s="198"/>
      <c r="L20" s="198"/>
      <c r="M20" s="198"/>
      <c r="N20" s="198"/>
      <c r="O20" s="193"/>
      <c r="P20" s="128"/>
      <c r="Q20" s="129"/>
      <c r="R20" s="229"/>
      <c r="U20" s="229"/>
    </row>
    <row r="21" spans="1:21" s="122" customFormat="1" ht="30" customHeight="1" thickBot="1" x14ac:dyDescent="0.3">
      <c r="A21" s="131" t="s">
        <v>141</v>
      </c>
      <c r="B21" s="199"/>
      <c r="C21" s="200"/>
      <c r="D21" s="200">
        <f>L21*7.5345</f>
        <v>0</v>
      </c>
      <c r="E21" s="200"/>
      <c r="F21" s="200"/>
      <c r="G21" s="201"/>
      <c r="H21" s="202"/>
      <c r="I21" s="203"/>
      <c r="J21" s="199"/>
      <c r="K21" s="200"/>
      <c r="L21" s="200"/>
      <c r="M21" s="200"/>
      <c r="N21" s="200"/>
      <c r="O21" s="201"/>
      <c r="P21" s="132"/>
      <c r="Q21" s="133"/>
      <c r="R21" s="229"/>
      <c r="U21" s="229"/>
    </row>
    <row r="22" spans="1:21" s="122" customFormat="1" ht="30" customHeight="1" thickBot="1" x14ac:dyDescent="0.3">
      <c r="A22" s="134" t="s">
        <v>142</v>
      </c>
      <c r="B22" s="204">
        <f>SUM(B10:B19)</f>
        <v>145995</v>
      </c>
      <c r="C22" s="205">
        <f>SUM(C10:C19)</f>
        <v>0</v>
      </c>
      <c r="D22" s="205">
        <f>SUM(D10:D21)</f>
        <v>4983</v>
      </c>
      <c r="E22" s="205">
        <f>SUM(E10:E21)</f>
        <v>7300</v>
      </c>
      <c r="F22" s="205">
        <f t="shared" ref="F22:I22" si="1">SUM(F10:F21)</f>
        <v>0</v>
      </c>
      <c r="G22" s="205">
        <f t="shared" si="1"/>
        <v>0</v>
      </c>
      <c r="H22" s="205">
        <f t="shared" si="1"/>
        <v>0</v>
      </c>
      <c r="I22" s="205">
        <f t="shared" si="1"/>
        <v>0</v>
      </c>
      <c r="J22" s="206">
        <f>SUM(J10:J19)</f>
        <v>145995</v>
      </c>
      <c r="K22" s="205">
        <f>SUM(K10:K19)</f>
        <v>0</v>
      </c>
      <c r="L22" s="205">
        <f>SUM(L10:L21)</f>
        <v>4983</v>
      </c>
      <c r="M22" s="205">
        <f>SUM(M10:M21)</f>
        <v>16000</v>
      </c>
      <c r="N22" s="205">
        <f>SUM(N10:N21)</f>
        <v>8000</v>
      </c>
      <c r="O22" s="205">
        <f>SUM(O10:O21)</f>
        <v>0</v>
      </c>
      <c r="P22" s="135">
        <f>SUM(P10:P19)</f>
        <v>0</v>
      </c>
      <c r="Q22" s="136">
        <f>SUM(Q10:Q19)</f>
        <v>0</v>
      </c>
    </row>
    <row r="23" spans="1:21" s="122" customFormat="1" ht="30" customHeight="1" thickBot="1" x14ac:dyDescent="0.3">
      <c r="A23" s="134" t="s">
        <v>143</v>
      </c>
      <c r="B23" s="302">
        <f>SUM(B22:I22)</f>
        <v>158278</v>
      </c>
      <c r="C23" s="302"/>
      <c r="D23" s="302"/>
      <c r="E23" s="302"/>
      <c r="F23" s="302"/>
      <c r="G23" s="302"/>
      <c r="H23" s="302"/>
      <c r="I23" s="303"/>
      <c r="J23" s="304">
        <f>SUM(J22:P22)</f>
        <v>174978</v>
      </c>
      <c r="K23" s="302"/>
      <c r="L23" s="302"/>
      <c r="M23" s="302"/>
      <c r="N23" s="302"/>
      <c r="O23" s="302"/>
      <c r="P23" s="302"/>
      <c r="Q23" s="302"/>
      <c r="R23" s="122">
        <f>J23/B23</f>
        <v>1.1055105573737347</v>
      </c>
    </row>
    <row r="24" spans="1:21" s="122" customFormat="1" ht="15" x14ac:dyDescent="0.2"/>
    <row r="25" spans="1:21" s="122" customFormat="1" ht="15.75" x14ac:dyDescent="0.25">
      <c r="A25" s="137"/>
      <c r="B25" s="138"/>
      <c r="E25" s="207"/>
      <c r="F25" s="138"/>
      <c r="H25" s="138"/>
      <c r="I25" s="138"/>
      <c r="J25" s="138"/>
      <c r="K25" s="120"/>
      <c r="L25" s="120"/>
      <c r="M25" s="139"/>
      <c r="N25" s="120"/>
      <c r="O25" s="120"/>
      <c r="P25" s="120"/>
      <c r="Q25" s="120"/>
    </row>
    <row r="26" spans="1:21" s="122" customFormat="1" ht="15" x14ac:dyDescent="0.2">
      <c r="B26" s="207"/>
      <c r="C26" s="207"/>
      <c r="D26" s="207"/>
      <c r="E26" s="207"/>
      <c r="F26" s="207"/>
      <c r="G26" s="207"/>
      <c r="H26" s="207"/>
      <c r="I26" s="207"/>
      <c r="J26" s="139"/>
      <c r="K26" s="120"/>
      <c r="L26" s="139"/>
      <c r="M26" s="139"/>
      <c r="N26" s="120"/>
      <c r="O26" s="120"/>
      <c r="P26" s="120"/>
      <c r="Q26" s="120"/>
    </row>
    <row r="27" spans="1:21" s="122" customFormat="1" ht="12" customHeight="1" x14ac:dyDescent="0.2">
      <c r="A27" s="305"/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</row>
    <row r="28" spans="1:21" s="122" customFormat="1" ht="15" x14ac:dyDescent="0.2">
      <c r="A28" s="172" t="str">
        <f>SAŽETAK!A41</f>
        <v>Zabok, 09.11.2023.</v>
      </c>
      <c r="B28" s="139"/>
      <c r="C28" s="169"/>
      <c r="D28" s="170"/>
      <c r="E28" s="120"/>
      <c r="F28" s="120"/>
      <c r="G28" s="120"/>
      <c r="H28" s="139"/>
      <c r="I28" s="120"/>
      <c r="J28" s="120"/>
      <c r="K28" s="120"/>
      <c r="L28" s="120"/>
      <c r="M28" s="120"/>
      <c r="N28" s="120"/>
      <c r="O28" s="120"/>
      <c r="P28" s="120"/>
      <c r="Q28" s="120"/>
    </row>
    <row r="29" spans="1:21" s="122" customFormat="1" ht="15" x14ac:dyDescent="0.2">
      <c r="A29" s="168"/>
      <c r="B29" s="139"/>
      <c r="C29" s="171"/>
      <c r="D29" s="170"/>
      <c r="E29" s="120"/>
      <c r="F29" s="120"/>
      <c r="G29" s="120"/>
      <c r="H29" s="139"/>
      <c r="I29" s="120"/>
      <c r="J29" s="120"/>
    </row>
    <row r="30" spans="1:21" s="122" customFormat="1" ht="15" x14ac:dyDescent="0.2"/>
    <row r="31" spans="1:21" s="122" customFormat="1" ht="15" x14ac:dyDescent="0.2"/>
    <row r="32" spans="1:21" s="122" customFormat="1" ht="15" x14ac:dyDescent="0.2"/>
    <row r="33" spans="2:2" s="122" customFormat="1" ht="15" x14ac:dyDescent="0.2"/>
    <row r="34" spans="2:2" s="122" customFormat="1" ht="15" x14ac:dyDescent="0.2"/>
    <row r="35" spans="2:2" s="122" customFormat="1" ht="15" x14ac:dyDescent="0.2"/>
    <row r="36" spans="2:2" s="122" customFormat="1" ht="15" x14ac:dyDescent="0.2">
      <c r="B36" s="138"/>
    </row>
    <row r="37" spans="2:2" s="122" customFormat="1" ht="15" x14ac:dyDescent="0.2"/>
    <row r="38" spans="2:2" s="122" customFormat="1" ht="15" x14ac:dyDescent="0.2"/>
    <row r="39" spans="2:2" s="122" customFormat="1" ht="15" x14ac:dyDescent="0.2"/>
    <row r="40" spans="2:2" s="122" customFormat="1" ht="15" x14ac:dyDescent="0.2"/>
    <row r="41" spans="2:2" s="122" customFormat="1" ht="15" x14ac:dyDescent="0.2"/>
    <row r="42" spans="2:2" s="122" customFormat="1" ht="15" x14ac:dyDescent="0.2"/>
    <row r="43" spans="2:2" s="122" customFormat="1" ht="15" x14ac:dyDescent="0.2"/>
    <row r="44" spans="2:2" s="122" customFormat="1" ht="15" x14ac:dyDescent="0.2"/>
    <row r="45" spans="2:2" s="122" customFormat="1" ht="15" x14ac:dyDescent="0.2"/>
    <row r="46" spans="2:2" s="122" customFormat="1" ht="15" x14ac:dyDescent="0.2"/>
    <row r="47" spans="2:2" s="122" customFormat="1" ht="15" x14ac:dyDescent="0.2"/>
    <row r="48" spans="2:2" s="122" customFormat="1" ht="15" x14ac:dyDescent="0.2"/>
    <row r="49" s="122" customFormat="1" ht="15" x14ac:dyDescent="0.2"/>
    <row r="50" s="122" customFormat="1" ht="15" x14ac:dyDescent="0.2"/>
    <row r="51" s="122" customFormat="1" ht="15" x14ac:dyDescent="0.2"/>
    <row r="52" s="122" customFormat="1" ht="15" x14ac:dyDescent="0.2"/>
    <row r="53" s="122" customFormat="1" ht="15" x14ac:dyDescent="0.2"/>
    <row r="54" s="122" customFormat="1" ht="15" x14ac:dyDescent="0.2"/>
    <row r="55" s="122" customFormat="1" ht="15" x14ac:dyDescent="0.2"/>
    <row r="56" s="122" customFormat="1" ht="15" x14ac:dyDescent="0.2"/>
    <row r="57" s="122" customFormat="1" ht="15" x14ac:dyDescent="0.2"/>
    <row r="58" s="122" customFormat="1" ht="15" x14ac:dyDescent="0.2"/>
    <row r="59" s="122" customFormat="1" ht="15" x14ac:dyDescent="0.2"/>
    <row r="60" s="122" customFormat="1" ht="15" x14ac:dyDescent="0.2"/>
    <row r="61" s="122" customFormat="1" ht="15" x14ac:dyDescent="0.2"/>
    <row r="62" s="122" customFormat="1" ht="15" x14ac:dyDescent="0.2"/>
    <row r="63" s="122" customFormat="1" ht="15" x14ac:dyDescent="0.2"/>
    <row r="64" s="122" customFormat="1" ht="15" x14ac:dyDescent="0.2"/>
    <row r="65" s="122" customFormat="1" ht="15" x14ac:dyDescent="0.2"/>
    <row r="66" s="122" customFormat="1" ht="15" x14ac:dyDescent="0.2"/>
    <row r="67" s="122" customFormat="1" ht="15" x14ac:dyDescent="0.2"/>
    <row r="68" s="122" customFormat="1" ht="15" x14ac:dyDescent="0.2"/>
    <row r="69" s="122" customFormat="1" ht="15" x14ac:dyDescent="0.2"/>
    <row r="70" s="122" customFormat="1" ht="15" x14ac:dyDescent="0.2"/>
    <row r="71" s="122" customFormat="1" ht="15" x14ac:dyDescent="0.2"/>
    <row r="72" s="122" customFormat="1" ht="15" x14ac:dyDescent="0.2"/>
  </sheetData>
  <sheetProtection selectLockedCells="1" selectUnlockedCells="1"/>
  <mergeCells count="25">
    <mergeCell ref="A27:Q27"/>
    <mergeCell ref="R8:R9"/>
    <mergeCell ref="U8:U9"/>
    <mergeCell ref="N8:N9"/>
    <mergeCell ref="O8:O9"/>
    <mergeCell ref="P8:P9"/>
    <mergeCell ref="Q8:Q9"/>
    <mergeCell ref="B23:I23"/>
    <mergeCell ref="J23:Q23"/>
    <mergeCell ref="H8:H9"/>
    <mergeCell ref="I8:I9"/>
    <mergeCell ref="J8:J9"/>
    <mergeCell ref="K8:K9"/>
    <mergeCell ref="L8:L9"/>
    <mergeCell ref="M8:M9"/>
    <mergeCell ref="A3:Q3"/>
    <mergeCell ref="A4:I4"/>
    <mergeCell ref="B7:I7"/>
    <mergeCell ref="J7:Q7"/>
    <mergeCell ref="B8:B9"/>
    <mergeCell ref="C8:C9"/>
    <mergeCell ref="D8:D9"/>
    <mergeCell ref="E8:E9"/>
    <mergeCell ref="F8:F9"/>
    <mergeCell ref="G8:G9"/>
  </mergeCells>
  <pageMargins left="0.78740157480314965" right="0.78740157480314965" top="0.94488188976377963" bottom="0.47244094488188981" header="0.6692913385826772" footer="0.51181102362204722"/>
  <pageSetup paperSize="9" scale="70" firstPageNumber="0" orientation="landscape" horizontalDpi="300" verticalDpi="300" r:id="rId1"/>
  <headerFooter alignWithMargins="0">
    <oddHeader>&amp;L&amp;12GRADSKA KNJIŽNICA KSAVER ŠANDOR GJALSKI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9</vt:i4>
      </vt:variant>
    </vt:vector>
  </HeadingPairs>
  <TitlesOfParts>
    <vt:vector size="18" baseType="lpstr">
      <vt:lpstr>SAŽETAK</vt:lpstr>
      <vt:lpstr> Račun prihoda i rashoda</vt:lpstr>
      <vt:lpstr>Rashodi prema funkcijskoj kl</vt:lpstr>
      <vt:lpstr>Račun financiranja</vt:lpstr>
      <vt:lpstr>POSEBNI DIO </vt:lpstr>
      <vt:lpstr>Prihodi-POMOĆNA</vt:lpstr>
      <vt:lpstr>Rashodi-POMOĆNA</vt:lpstr>
      <vt:lpstr>Rashodi PLAN23 -PLAN24</vt:lpstr>
      <vt:lpstr>Prihodi-PLAN23-PLAN24</vt:lpstr>
      <vt:lpstr>'Rashodi PLAN23 -PLAN24'!Excel_BuiltIn_Print_Titles_5_1</vt:lpstr>
      <vt:lpstr>Excel_BuiltIn_Print_Titles_5_1</vt:lpstr>
      <vt:lpstr>'Rashodi PLAN23 -PLAN24'!Ispis_naslova</vt:lpstr>
      <vt:lpstr>'Rashodi-POMOĆNA'!Ispis_naslova</vt:lpstr>
      <vt:lpstr>'POSEBNI DIO '!Podrucje_ispisa</vt:lpstr>
      <vt:lpstr>'Prihodi-PLAN23-PLAN24'!Podrucje_ispisa</vt:lpstr>
      <vt:lpstr>'Prihodi-POMOĆNA'!Podrucje_ispisa</vt:lpstr>
      <vt:lpstr>'Rashodi PLAN23 -PLAN24'!Podrucje_ispisa</vt:lpstr>
      <vt:lpstr>'Rashodi-POMOĆNA'!Podrucje_ispisa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Knjiznica Zabok</cp:lastModifiedBy>
  <cp:lastPrinted>2023-11-09T17:33:12Z</cp:lastPrinted>
  <dcterms:created xsi:type="dcterms:W3CDTF">2022-08-12T12:51:27Z</dcterms:created>
  <dcterms:modified xsi:type="dcterms:W3CDTF">2023-11-09T17:33:40Z</dcterms:modified>
</cp:coreProperties>
</file>