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Users\Knjižnica\Desktop\"/>
    </mc:Choice>
  </mc:AlternateContent>
  <xr:revisionPtr revIDLastSave="0" documentId="8_{1ED8628A-4206-4DC8-9708-6F5E620B6498}" xr6:coauthVersionLast="47" xr6:coauthVersionMax="47" xr10:uidLastSave="{00000000-0000-0000-0000-000000000000}"/>
  <bookViews>
    <workbookView xWindow="2685" yWindow="2685" windowWidth="21600" windowHeight="11385" xr2:uid="{00000000-000D-0000-FFFF-FFFF00000000}"/>
  </bookViews>
  <sheets>
    <sheet name="SAŽETAK" sheetId="1" r:id="rId1"/>
    <sheet name=" Račun prihoda i rashoda" sheetId="3" r:id="rId2"/>
    <sheet name="Rashodi prema funkcijskoj kl" sheetId="5" r:id="rId3"/>
    <sheet name="Račun financiranja" sheetId="6" r:id="rId4"/>
    <sheet name="POSEBNI DIO" sheetId="7" r:id="rId5"/>
    <sheet name="Prihodi" sheetId="9" r:id="rId6"/>
    <sheet name="Rashodi" sheetId="8" r:id="rId7"/>
  </sheets>
  <definedNames>
    <definedName name="Excel_BuiltIn_Print_Titles_5_1">Rashodi!$A$5:$II$5</definedName>
    <definedName name="_xlnm.Print_Titles" localSheetId="6">Rashodi!$4:$5</definedName>
    <definedName name="_xlnm.Print_Area" localSheetId="5">Prihodi!$A$1:$O$30</definedName>
    <definedName name="_xlnm.Print_Area" localSheetId="6">Rashodi!$A$2:$U$104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24" i="9" l="1"/>
  <c r="A103" i="8"/>
  <c r="A34" i="7"/>
  <c r="A16" i="6"/>
  <c r="A15" i="5"/>
  <c r="A42" i="3"/>
  <c r="H18" i="7"/>
  <c r="I18" i="7" s="1"/>
  <c r="K39" i="3" l="1"/>
  <c r="M39" i="3" s="1"/>
  <c r="K38" i="3"/>
  <c r="M38" i="3" s="1"/>
  <c r="K37" i="3"/>
  <c r="K34" i="3"/>
  <c r="M34" i="3" s="1"/>
  <c r="M33" i="3" s="1"/>
  <c r="K32" i="3"/>
  <c r="M32" i="3" s="1"/>
  <c r="K31" i="3"/>
  <c r="M31" i="3" s="1"/>
  <c r="K30" i="3"/>
  <c r="M30" i="3" s="1"/>
  <c r="L28" i="3"/>
  <c r="N28" i="3" s="1"/>
  <c r="N27" i="3" s="1"/>
  <c r="K28" i="3"/>
  <c r="K27" i="3" s="1"/>
  <c r="J39" i="3"/>
  <c r="J38" i="3"/>
  <c r="J37" i="3"/>
  <c r="J34" i="3"/>
  <c r="J32" i="3"/>
  <c r="J31" i="3"/>
  <c r="J30" i="3"/>
  <c r="G11" i="7" s="1"/>
  <c r="H11" i="7" s="1"/>
  <c r="I11" i="7" s="1"/>
  <c r="J28" i="3"/>
  <c r="G10" i="7" s="1"/>
  <c r="H10" i="7" s="1"/>
  <c r="I36" i="3"/>
  <c r="I35" i="3" s="1"/>
  <c r="I33" i="3"/>
  <c r="I29" i="3"/>
  <c r="I27" i="3"/>
  <c r="J27" i="3"/>
  <c r="J16" i="3"/>
  <c r="K19" i="3"/>
  <c r="M19" i="3" s="1"/>
  <c r="L17" i="3"/>
  <c r="N17" i="3" s="1"/>
  <c r="K17" i="3"/>
  <c r="M17" i="3" s="1"/>
  <c r="K15" i="3"/>
  <c r="M15" i="3" s="1"/>
  <c r="K13" i="3"/>
  <c r="M13" i="3" s="1"/>
  <c r="I18" i="3"/>
  <c r="K18" i="3" s="1"/>
  <c r="M18" i="3" s="1"/>
  <c r="I16" i="3"/>
  <c r="K16" i="3" s="1"/>
  <c r="M16" i="3" s="1"/>
  <c r="I14" i="3"/>
  <c r="K14" i="3" s="1"/>
  <c r="M14" i="3" s="1"/>
  <c r="I12" i="3"/>
  <c r="K12" i="3" s="1"/>
  <c r="M12" i="3" s="1"/>
  <c r="M20" i="3" s="1"/>
  <c r="J19" i="3"/>
  <c r="L19" i="3" s="1"/>
  <c r="N19" i="3" s="1"/>
  <c r="J17" i="3"/>
  <c r="J15" i="3"/>
  <c r="L15" i="3" s="1"/>
  <c r="N15" i="3" s="1"/>
  <c r="J13" i="3"/>
  <c r="L13" i="3" s="1"/>
  <c r="N13" i="3" s="1"/>
  <c r="G36" i="3"/>
  <c r="G35" i="3" s="1"/>
  <c r="G33" i="3"/>
  <c r="G29" i="3"/>
  <c r="G27" i="3"/>
  <c r="G18" i="3"/>
  <c r="G16" i="3"/>
  <c r="G14" i="3"/>
  <c r="G12" i="3"/>
  <c r="E36" i="3"/>
  <c r="E35" i="3" s="1"/>
  <c r="E33" i="3"/>
  <c r="E29" i="3"/>
  <c r="E27" i="3"/>
  <c r="F19" i="3"/>
  <c r="E18" i="3"/>
  <c r="E16" i="3"/>
  <c r="E14" i="3"/>
  <c r="E12" i="3"/>
  <c r="N13" i="1"/>
  <c r="O13" i="1" s="1"/>
  <c r="N10" i="1"/>
  <c r="L13" i="1"/>
  <c r="M13" i="1" s="1"/>
  <c r="L10" i="1"/>
  <c r="L9" i="1"/>
  <c r="K13" i="1"/>
  <c r="U100" i="8"/>
  <c r="T100" i="8"/>
  <c r="S100" i="8"/>
  <c r="R100" i="8"/>
  <c r="Q100" i="8"/>
  <c r="Q99" i="8" s="1"/>
  <c r="Q98" i="8" s="1"/>
  <c r="P100" i="8"/>
  <c r="O100" i="8" s="1"/>
  <c r="U97" i="8"/>
  <c r="T97" i="8"/>
  <c r="S97" i="8"/>
  <c r="R97" i="8"/>
  <c r="R96" i="8" s="1"/>
  <c r="R95" i="8" s="1"/>
  <c r="Q97" i="8"/>
  <c r="Q96" i="8" s="1"/>
  <c r="P97" i="8"/>
  <c r="P96" i="8" s="1"/>
  <c r="P95" i="8" s="1"/>
  <c r="U94" i="8"/>
  <c r="T94" i="8"/>
  <c r="T93" i="8" s="1"/>
  <c r="S94" i="8"/>
  <c r="R94" i="8"/>
  <c r="Q94" i="8"/>
  <c r="P94" i="8"/>
  <c r="P93" i="8" s="1"/>
  <c r="U92" i="8"/>
  <c r="T92" i="8"/>
  <c r="S92" i="8"/>
  <c r="R92" i="8"/>
  <c r="Q92" i="8"/>
  <c r="P92" i="8"/>
  <c r="U91" i="8"/>
  <c r="T91" i="8"/>
  <c r="S91" i="8"/>
  <c r="R91" i="8"/>
  <c r="Q91" i="8"/>
  <c r="P91" i="8"/>
  <c r="U87" i="8"/>
  <c r="T87" i="8"/>
  <c r="T86" i="8" s="1"/>
  <c r="T85" i="8" s="1"/>
  <c r="T84" i="8" s="1"/>
  <c r="S87" i="8"/>
  <c r="S86" i="8" s="1"/>
  <c r="S85" i="8" s="1"/>
  <c r="S84" i="8" s="1"/>
  <c r="R87" i="8"/>
  <c r="R86" i="8" s="1"/>
  <c r="R85" i="8" s="1"/>
  <c r="R84" i="8" s="1"/>
  <c r="Q87" i="8"/>
  <c r="Q86" i="8" s="1"/>
  <c r="Q85" i="8" s="1"/>
  <c r="Q84" i="8" s="1"/>
  <c r="P87" i="8"/>
  <c r="P86" i="8" s="1"/>
  <c r="P85" i="8" s="1"/>
  <c r="U83" i="8"/>
  <c r="T83" i="8"/>
  <c r="T82" i="8" s="1"/>
  <c r="S83" i="8"/>
  <c r="R83" i="8"/>
  <c r="Q83" i="8"/>
  <c r="P83" i="8"/>
  <c r="O83" i="8" s="1"/>
  <c r="U81" i="8"/>
  <c r="T81" i="8"/>
  <c r="S81" i="8"/>
  <c r="S80" i="8" s="1"/>
  <c r="R81" i="8"/>
  <c r="R80" i="8" s="1"/>
  <c r="Q81" i="8"/>
  <c r="Q80" i="8" s="1"/>
  <c r="P81" i="8"/>
  <c r="P80" i="8" s="1"/>
  <c r="U79" i="8"/>
  <c r="T79" i="8"/>
  <c r="S79" i="8"/>
  <c r="R79" i="8"/>
  <c r="Q79" i="8"/>
  <c r="P79" i="8"/>
  <c r="U77" i="8"/>
  <c r="T77" i="8"/>
  <c r="S77" i="8"/>
  <c r="S76" i="8" s="1"/>
  <c r="R77" i="8"/>
  <c r="R76" i="8" s="1"/>
  <c r="Q77" i="8"/>
  <c r="Q76" i="8" s="1"/>
  <c r="P77" i="8"/>
  <c r="P76" i="8" s="1"/>
  <c r="U74" i="8"/>
  <c r="T74" i="8"/>
  <c r="S74" i="8"/>
  <c r="R74" i="8"/>
  <c r="Q74" i="8"/>
  <c r="P74" i="8"/>
  <c r="U73" i="8"/>
  <c r="T73" i="8"/>
  <c r="S73" i="8"/>
  <c r="S72" i="8" s="1"/>
  <c r="S71" i="8" s="1"/>
  <c r="R73" i="8"/>
  <c r="R72" i="8" s="1"/>
  <c r="R71" i="8" s="1"/>
  <c r="Q73" i="8"/>
  <c r="P73" i="8"/>
  <c r="U70" i="8"/>
  <c r="T70" i="8"/>
  <c r="S70" i="8"/>
  <c r="R70" i="8"/>
  <c r="Q70" i="8"/>
  <c r="P70" i="8"/>
  <c r="O70" i="8" s="1"/>
  <c r="U69" i="8"/>
  <c r="T69" i="8"/>
  <c r="S69" i="8"/>
  <c r="S67" i="8" s="1"/>
  <c r="R69" i="8"/>
  <c r="Q69" i="8"/>
  <c r="P69" i="8"/>
  <c r="U68" i="8"/>
  <c r="T68" i="8"/>
  <c r="S68" i="8"/>
  <c r="R68" i="8"/>
  <c r="Q68" i="8"/>
  <c r="P68" i="8"/>
  <c r="O68" i="8" s="1"/>
  <c r="U66" i="8"/>
  <c r="T66" i="8"/>
  <c r="S66" i="8"/>
  <c r="S65" i="8" s="1"/>
  <c r="R66" i="8"/>
  <c r="R65" i="8" s="1"/>
  <c r="Q66" i="8"/>
  <c r="P66" i="8"/>
  <c r="P65" i="8" s="1"/>
  <c r="U64" i="8"/>
  <c r="T64" i="8"/>
  <c r="T63" i="8" s="1"/>
  <c r="S64" i="8"/>
  <c r="R64" i="8"/>
  <c r="Q64" i="8"/>
  <c r="Q63" i="8" s="1"/>
  <c r="P64" i="8"/>
  <c r="O64" i="8" s="1"/>
  <c r="U62" i="8"/>
  <c r="T62" i="8"/>
  <c r="S62" i="8"/>
  <c r="R62" i="8"/>
  <c r="Q62" i="8"/>
  <c r="P62" i="8"/>
  <c r="U61" i="8"/>
  <c r="T61" i="8"/>
  <c r="S61" i="8"/>
  <c r="R61" i="8"/>
  <c r="Q61" i="8"/>
  <c r="P61" i="8"/>
  <c r="P60" i="8" s="1"/>
  <c r="U59" i="8"/>
  <c r="T59" i="8"/>
  <c r="S59" i="8"/>
  <c r="R59" i="8"/>
  <c r="Q59" i="8"/>
  <c r="P59" i="8"/>
  <c r="U58" i="8"/>
  <c r="T58" i="8"/>
  <c r="S58" i="8"/>
  <c r="R58" i="8"/>
  <c r="Q58" i="8"/>
  <c r="P58" i="8"/>
  <c r="U57" i="8"/>
  <c r="T57" i="8"/>
  <c r="S57" i="8"/>
  <c r="R57" i="8"/>
  <c r="Q57" i="8"/>
  <c r="P57" i="8"/>
  <c r="U55" i="8"/>
  <c r="T55" i="8"/>
  <c r="T53" i="8" s="1"/>
  <c r="S55" i="8"/>
  <c r="R55" i="8"/>
  <c r="Q55" i="8"/>
  <c r="P55" i="8"/>
  <c r="P53" i="8" s="1"/>
  <c r="U54" i="8"/>
  <c r="T54" i="8"/>
  <c r="S54" i="8"/>
  <c r="R54" i="8"/>
  <c r="R53" i="8" s="1"/>
  <c r="Q54" i="8"/>
  <c r="P54" i="8"/>
  <c r="U52" i="8"/>
  <c r="T52" i="8"/>
  <c r="S52" i="8"/>
  <c r="R52" i="8"/>
  <c r="Q52" i="8"/>
  <c r="P52" i="8"/>
  <c r="U51" i="8"/>
  <c r="T51" i="8"/>
  <c r="S51" i="8"/>
  <c r="S49" i="8" s="1"/>
  <c r="R51" i="8"/>
  <c r="Q51" i="8"/>
  <c r="P51" i="8"/>
  <c r="U50" i="8"/>
  <c r="T50" i="8"/>
  <c r="T49" i="8" s="1"/>
  <c r="S50" i="8"/>
  <c r="R50" i="8"/>
  <c r="Q50" i="8"/>
  <c r="P50" i="8"/>
  <c r="P49" i="8" s="1"/>
  <c r="U47" i="8"/>
  <c r="T47" i="8"/>
  <c r="S47" i="8"/>
  <c r="R47" i="8"/>
  <c r="R46" i="8" s="1"/>
  <c r="Q47" i="8"/>
  <c r="Q46" i="8" s="1"/>
  <c r="P47" i="8"/>
  <c r="P46" i="8" s="1"/>
  <c r="U45" i="8"/>
  <c r="T45" i="8"/>
  <c r="S45" i="8"/>
  <c r="R45" i="8"/>
  <c r="Q45" i="8"/>
  <c r="P45" i="8"/>
  <c r="P44" i="8" s="1"/>
  <c r="U43" i="8"/>
  <c r="T43" i="8"/>
  <c r="S43" i="8"/>
  <c r="R43" i="8"/>
  <c r="Q43" i="8"/>
  <c r="P43" i="8"/>
  <c r="U42" i="8"/>
  <c r="T42" i="8"/>
  <c r="S42" i="8"/>
  <c r="R42" i="8"/>
  <c r="Q42" i="8"/>
  <c r="P42" i="8"/>
  <c r="P41" i="8" s="1"/>
  <c r="U40" i="8"/>
  <c r="T40" i="8"/>
  <c r="S40" i="8"/>
  <c r="R40" i="8"/>
  <c r="Q40" i="8"/>
  <c r="P40" i="8"/>
  <c r="U39" i="8"/>
  <c r="T39" i="8"/>
  <c r="S39" i="8"/>
  <c r="R39" i="8"/>
  <c r="Q39" i="8"/>
  <c r="P39" i="8"/>
  <c r="U38" i="8"/>
  <c r="T38" i="8"/>
  <c r="S38" i="8"/>
  <c r="R38" i="8"/>
  <c r="Q38" i="8"/>
  <c r="P38" i="8"/>
  <c r="U37" i="8"/>
  <c r="T37" i="8"/>
  <c r="S37" i="8"/>
  <c r="R37" i="8"/>
  <c r="Q37" i="8"/>
  <c r="P37" i="8"/>
  <c r="U36" i="8"/>
  <c r="T36" i="8"/>
  <c r="S36" i="8"/>
  <c r="R36" i="8"/>
  <c r="Q36" i="8"/>
  <c r="P36" i="8"/>
  <c r="U33" i="8"/>
  <c r="T33" i="8"/>
  <c r="T32" i="8" s="1"/>
  <c r="S33" i="8"/>
  <c r="R33" i="8"/>
  <c r="Q33" i="8"/>
  <c r="P33" i="8"/>
  <c r="P32" i="8" s="1"/>
  <c r="U31" i="8"/>
  <c r="U30" i="8" s="1"/>
  <c r="T31" i="8"/>
  <c r="S31" i="8"/>
  <c r="S30" i="8" s="1"/>
  <c r="R31" i="8"/>
  <c r="R30" i="8" s="1"/>
  <c r="Q31" i="8"/>
  <c r="P31" i="8"/>
  <c r="U29" i="8"/>
  <c r="T29" i="8"/>
  <c r="S29" i="8"/>
  <c r="R29" i="8"/>
  <c r="Q29" i="8"/>
  <c r="P29" i="8"/>
  <c r="U28" i="8"/>
  <c r="T28" i="8"/>
  <c r="S28" i="8"/>
  <c r="R28" i="8"/>
  <c r="R26" i="8" s="1"/>
  <c r="Q28" i="8"/>
  <c r="P28" i="8"/>
  <c r="U27" i="8"/>
  <c r="T27" i="8"/>
  <c r="S27" i="8"/>
  <c r="R27" i="8"/>
  <c r="Q27" i="8"/>
  <c r="P27" i="8"/>
  <c r="P26" i="8" s="1"/>
  <c r="U21" i="8"/>
  <c r="T21" i="8"/>
  <c r="S21" i="8"/>
  <c r="R21" i="8"/>
  <c r="Q21" i="8"/>
  <c r="P21" i="8"/>
  <c r="U20" i="8"/>
  <c r="T20" i="8"/>
  <c r="T19" i="8" s="1"/>
  <c r="S20" i="8"/>
  <c r="R20" i="8"/>
  <c r="Q20" i="8"/>
  <c r="P20" i="8"/>
  <c r="U17" i="8"/>
  <c r="T17" i="8"/>
  <c r="S17" i="8"/>
  <c r="R17" i="8"/>
  <c r="Q17" i="8"/>
  <c r="P17" i="8"/>
  <c r="U16" i="8"/>
  <c r="T16" i="8"/>
  <c r="S16" i="8"/>
  <c r="R16" i="8"/>
  <c r="Q16" i="8"/>
  <c r="P16" i="8"/>
  <c r="U15" i="8"/>
  <c r="T15" i="8"/>
  <c r="S15" i="8"/>
  <c r="R15" i="8"/>
  <c r="Q15" i="8"/>
  <c r="P15" i="8"/>
  <c r="U14" i="8"/>
  <c r="T14" i="8"/>
  <c r="T12" i="8" s="1"/>
  <c r="T11" i="8" s="1"/>
  <c r="S14" i="8"/>
  <c r="R14" i="8"/>
  <c r="Q14" i="8"/>
  <c r="P14" i="8"/>
  <c r="U13" i="8"/>
  <c r="T13" i="8"/>
  <c r="S13" i="8"/>
  <c r="R13" i="8"/>
  <c r="Q13" i="8"/>
  <c r="P13" i="8"/>
  <c r="Q10" i="8"/>
  <c r="Q9" i="8" s="1"/>
  <c r="Q8" i="8" s="1"/>
  <c r="R10" i="8"/>
  <c r="R9" i="8" s="1"/>
  <c r="R8" i="8" s="1"/>
  <c r="S10" i="8"/>
  <c r="T10" i="8"/>
  <c r="U10" i="8"/>
  <c r="U9" i="8" s="1"/>
  <c r="U8" i="8" s="1"/>
  <c r="P10" i="8"/>
  <c r="P9" i="8" s="1"/>
  <c r="P8" i="8" s="1"/>
  <c r="I12" i="8"/>
  <c r="U99" i="8"/>
  <c r="U98" i="8" s="1"/>
  <c r="T99" i="8"/>
  <c r="T98" i="8" s="1"/>
  <c r="S99" i="8"/>
  <c r="R99" i="8"/>
  <c r="R98" i="8" s="1"/>
  <c r="U96" i="8"/>
  <c r="U95" i="8" s="1"/>
  <c r="T96" i="8"/>
  <c r="T95" i="8" s="1"/>
  <c r="U93" i="8"/>
  <c r="S93" i="8"/>
  <c r="R93" i="8"/>
  <c r="Q93" i="8"/>
  <c r="O91" i="8"/>
  <c r="U90" i="8"/>
  <c r="U86" i="8"/>
  <c r="U85" i="8" s="1"/>
  <c r="U84" i="8" s="1"/>
  <c r="U82" i="8"/>
  <c r="S82" i="8"/>
  <c r="R82" i="8"/>
  <c r="Q82" i="8"/>
  <c r="U80" i="8"/>
  <c r="T80" i="8"/>
  <c r="U78" i="8"/>
  <c r="S78" i="8"/>
  <c r="R78" i="8"/>
  <c r="Q78" i="8"/>
  <c r="P78" i="8"/>
  <c r="U76" i="8"/>
  <c r="T76" i="8"/>
  <c r="U72" i="8"/>
  <c r="U71" i="8" s="1"/>
  <c r="T72" i="8"/>
  <c r="T71" i="8" s="1"/>
  <c r="U67" i="8"/>
  <c r="P67" i="8"/>
  <c r="U65" i="8"/>
  <c r="T65" i="8"/>
  <c r="U63" i="8"/>
  <c r="S63" i="8"/>
  <c r="R63" i="8"/>
  <c r="P63" i="8"/>
  <c r="U60" i="8"/>
  <c r="U56" i="8"/>
  <c r="O55" i="8"/>
  <c r="U53" i="8"/>
  <c r="O52" i="8"/>
  <c r="U49" i="8"/>
  <c r="U46" i="8"/>
  <c r="T46" i="8"/>
  <c r="U44" i="8"/>
  <c r="S44" i="8"/>
  <c r="R44" i="8"/>
  <c r="Q44" i="8"/>
  <c r="O37" i="8"/>
  <c r="U32" i="8"/>
  <c r="S32" i="8"/>
  <c r="R32" i="8"/>
  <c r="Q32" i="8"/>
  <c r="T30" i="8"/>
  <c r="P30" i="8"/>
  <c r="U26" i="8"/>
  <c r="O23" i="8"/>
  <c r="U22" i="8"/>
  <c r="T22" i="8"/>
  <c r="S22" i="8"/>
  <c r="R22" i="8"/>
  <c r="Q22" i="8"/>
  <c r="P22" i="8"/>
  <c r="U12" i="8"/>
  <c r="U11" i="8" s="1"/>
  <c r="T9" i="8"/>
  <c r="T8" i="8" s="1"/>
  <c r="L13" i="9"/>
  <c r="L12" i="9"/>
  <c r="K16" i="9"/>
  <c r="K14" i="9"/>
  <c r="I11" i="9"/>
  <c r="I10" i="9"/>
  <c r="E18" i="9"/>
  <c r="D18" i="9"/>
  <c r="C18" i="9"/>
  <c r="F18" i="9"/>
  <c r="G18" i="9"/>
  <c r="H18" i="9"/>
  <c r="O33" i="8" l="1"/>
  <c r="P82" i="8"/>
  <c r="O82" i="8" s="1"/>
  <c r="Q19" i="8"/>
  <c r="Q18" i="8" s="1"/>
  <c r="Q26" i="8"/>
  <c r="Q35" i="8"/>
  <c r="Q53" i="8"/>
  <c r="Q67" i="8"/>
  <c r="Q72" i="8"/>
  <c r="Q71" i="8" s="1"/>
  <c r="E20" i="3"/>
  <c r="E11" i="3"/>
  <c r="K29" i="3"/>
  <c r="J33" i="3"/>
  <c r="G12" i="7"/>
  <c r="H12" i="7" s="1"/>
  <c r="I12" i="7" s="1"/>
  <c r="K36" i="3"/>
  <c r="K35" i="3" s="1"/>
  <c r="G9" i="7"/>
  <c r="I10" i="7"/>
  <c r="L37" i="3"/>
  <c r="G14" i="7"/>
  <c r="P99" i="8"/>
  <c r="P98" i="8" s="1"/>
  <c r="S12" i="8"/>
  <c r="S11" i="8" s="1"/>
  <c r="S26" i="8"/>
  <c r="L31" i="3"/>
  <c r="G19" i="7"/>
  <c r="L38" i="3"/>
  <c r="N38" i="3" s="1"/>
  <c r="G22" i="7"/>
  <c r="M29" i="3"/>
  <c r="O27" i="8"/>
  <c r="T26" i="8"/>
  <c r="O29" i="8"/>
  <c r="P35" i="8"/>
  <c r="P34" i="8" s="1"/>
  <c r="P56" i="8"/>
  <c r="P48" i="8" s="1"/>
  <c r="T67" i="8"/>
  <c r="P90" i="8"/>
  <c r="L32" i="3"/>
  <c r="N32" i="3" s="1"/>
  <c r="G26" i="7"/>
  <c r="L39" i="3"/>
  <c r="N39" i="3" s="1"/>
  <c r="G29" i="7"/>
  <c r="L30" i="3"/>
  <c r="N30" i="3" s="1"/>
  <c r="N29" i="3" s="1"/>
  <c r="N26" i="3" s="1"/>
  <c r="N40" i="3" s="1"/>
  <c r="K13" i="5" s="1"/>
  <c r="K12" i="5" s="1"/>
  <c r="K11" i="5" s="1"/>
  <c r="L34" i="3"/>
  <c r="N34" i="3" s="1"/>
  <c r="N33" i="3" s="1"/>
  <c r="L29" i="3"/>
  <c r="N31" i="3"/>
  <c r="N37" i="3"/>
  <c r="N36" i="3" s="1"/>
  <c r="N35" i="3" s="1"/>
  <c r="L36" i="3"/>
  <c r="L35" i="3" s="1"/>
  <c r="K20" i="3"/>
  <c r="E26" i="3"/>
  <c r="E40" i="3" s="1"/>
  <c r="B13" i="5" s="1"/>
  <c r="B12" i="5" s="1"/>
  <c r="B11" i="5" s="1"/>
  <c r="K33" i="3"/>
  <c r="L27" i="3"/>
  <c r="M37" i="3"/>
  <c r="M36" i="3" s="1"/>
  <c r="M35" i="3" s="1"/>
  <c r="M28" i="3"/>
  <c r="M27" i="3" s="1"/>
  <c r="G20" i="3"/>
  <c r="J29" i="3"/>
  <c r="J26" i="3" s="1"/>
  <c r="J36" i="3"/>
  <c r="J35" i="3" s="1"/>
  <c r="I26" i="3"/>
  <c r="I40" i="3" s="1"/>
  <c r="F13" i="5" s="1"/>
  <c r="F12" i="5" s="1"/>
  <c r="F11" i="5" s="1"/>
  <c r="I20" i="3"/>
  <c r="I11" i="3"/>
  <c r="K11" i="3" s="1"/>
  <c r="M11" i="3" s="1"/>
  <c r="G26" i="3"/>
  <c r="G40" i="3" s="1"/>
  <c r="D13" i="5" s="1"/>
  <c r="D12" i="5" s="1"/>
  <c r="D11" i="5" s="1"/>
  <c r="G11" i="3"/>
  <c r="P19" i="8"/>
  <c r="P18" i="8" s="1"/>
  <c r="O13" i="8"/>
  <c r="O15" i="8"/>
  <c r="O17" i="8"/>
  <c r="O31" i="8"/>
  <c r="O38" i="8"/>
  <c r="O40" i="8"/>
  <c r="O43" i="8"/>
  <c r="O57" i="8"/>
  <c r="O59" i="8"/>
  <c r="O62" i="8"/>
  <c r="O66" i="8"/>
  <c r="O92" i="8"/>
  <c r="B19" i="9"/>
  <c r="R67" i="8"/>
  <c r="O20" i="8"/>
  <c r="R35" i="8"/>
  <c r="R12" i="8"/>
  <c r="R11" i="8" s="1"/>
  <c r="P89" i="8"/>
  <c r="S75" i="8"/>
  <c r="U19" i="8"/>
  <c r="U18" i="8" s="1"/>
  <c r="U7" i="8" s="1"/>
  <c r="U35" i="8"/>
  <c r="U41" i="8"/>
  <c r="Q30" i="8"/>
  <c r="O30" i="8" s="1"/>
  <c r="O51" i="8"/>
  <c r="O73" i="8"/>
  <c r="Q56" i="8"/>
  <c r="O21" i="8"/>
  <c r="O47" i="8"/>
  <c r="O54" i="8"/>
  <c r="O97" i="8"/>
  <c r="O77" i="8"/>
  <c r="O81" i="8"/>
  <c r="Q90" i="8"/>
  <c r="Q89" i="8" s="1"/>
  <c r="Q65" i="8"/>
  <c r="O65" i="8" s="1"/>
  <c r="P12" i="8"/>
  <c r="P11" i="8" s="1"/>
  <c r="O16" i="8"/>
  <c r="O42" i="8"/>
  <c r="Q12" i="8"/>
  <c r="Q11" i="8" s="1"/>
  <c r="Q41" i="8"/>
  <c r="Q34" i="8" s="1"/>
  <c r="O50" i="8"/>
  <c r="O74" i="8"/>
  <c r="Q60" i="8"/>
  <c r="R41" i="8"/>
  <c r="R49" i="8"/>
  <c r="O58" i="8"/>
  <c r="R60" i="8"/>
  <c r="R90" i="8"/>
  <c r="R89" i="8" s="1"/>
  <c r="R88" i="8" s="1"/>
  <c r="O10" i="8"/>
  <c r="S35" i="8"/>
  <c r="S41" i="8"/>
  <c r="S56" i="8"/>
  <c r="S60" i="8"/>
  <c r="S90" i="8"/>
  <c r="S89" i="8" s="1"/>
  <c r="O22" i="8"/>
  <c r="T35" i="8"/>
  <c r="T41" i="8"/>
  <c r="O45" i="8"/>
  <c r="T56" i="8"/>
  <c r="T60" i="8"/>
  <c r="O79" i="8"/>
  <c r="T90" i="8"/>
  <c r="T89" i="8" s="1"/>
  <c r="T88" i="8" s="1"/>
  <c r="O94" i="8"/>
  <c r="S96" i="8"/>
  <c r="S95" i="8" s="1"/>
  <c r="Q95" i="8"/>
  <c r="O93" i="8"/>
  <c r="O87" i="8"/>
  <c r="R75" i="8"/>
  <c r="O80" i="8"/>
  <c r="T78" i="8"/>
  <c r="O78" i="8" s="1"/>
  <c r="Q75" i="8"/>
  <c r="U75" i="8"/>
  <c r="P72" i="8"/>
  <c r="P71" i="8" s="1"/>
  <c r="O71" i="8" s="1"/>
  <c r="O69" i="8"/>
  <c r="O63" i="8"/>
  <c r="O61" i="8"/>
  <c r="R56" i="8"/>
  <c r="S53" i="8"/>
  <c r="O53" i="8" s="1"/>
  <c r="U48" i="8"/>
  <c r="Q49" i="8"/>
  <c r="S46" i="8"/>
  <c r="O46" i="8" s="1"/>
  <c r="T44" i="8"/>
  <c r="O44" i="8" s="1"/>
  <c r="O36" i="8"/>
  <c r="O39" i="8"/>
  <c r="O32" i="8"/>
  <c r="R25" i="8"/>
  <c r="S25" i="8"/>
  <c r="U25" i="8"/>
  <c r="O28" i="8"/>
  <c r="O26" i="8"/>
  <c r="T25" i="8"/>
  <c r="R19" i="8"/>
  <c r="R18" i="8" s="1"/>
  <c r="S19" i="8"/>
  <c r="S18" i="8" s="1"/>
  <c r="T18" i="8"/>
  <c r="O14" i="8"/>
  <c r="S9" i="8"/>
  <c r="S8" i="8" s="1"/>
  <c r="O85" i="8"/>
  <c r="P84" i="8"/>
  <c r="O84" i="8" s="1"/>
  <c r="U89" i="8"/>
  <c r="U88" i="8" s="1"/>
  <c r="S98" i="8"/>
  <c r="O98" i="8" s="1"/>
  <c r="P25" i="8"/>
  <c r="O86" i="8"/>
  <c r="O76" i="8"/>
  <c r="O18" i="9"/>
  <c r="N18" i="9"/>
  <c r="M18" i="9"/>
  <c r="L18" i="9"/>
  <c r="K18" i="9"/>
  <c r="J18" i="9"/>
  <c r="I18" i="9"/>
  <c r="B18" i="9"/>
  <c r="H100" i="8"/>
  <c r="N99" i="8"/>
  <c r="N98" i="8" s="1"/>
  <c r="M99" i="8"/>
  <c r="L99" i="8"/>
  <c r="L98" i="8" s="1"/>
  <c r="K99" i="8"/>
  <c r="K98" i="8" s="1"/>
  <c r="J99" i="8"/>
  <c r="J98" i="8" s="1"/>
  <c r="I99" i="8"/>
  <c r="M98" i="8"/>
  <c r="H97" i="8"/>
  <c r="N96" i="8"/>
  <c r="N95" i="8" s="1"/>
  <c r="M96" i="8"/>
  <c r="M95" i="8" s="1"/>
  <c r="L96" i="8"/>
  <c r="L95" i="8" s="1"/>
  <c r="K96" i="8"/>
  <c r="K95" i="8" s="1"/>
  <c r="J96" i="8"/>
  <c r="J95" i="8" s="1"/>
  <c r="I96" i="8"/>
  <c r="I95" i="8" s="1"/>
  <c r="H94" i="8"/>
  <c r="N93" i="8"/>
  <c r="M93" i="8"/>
  <c r="L93" i="8"/>
  <c r="K93" i="8"/>
  <c r="J93" i="8"/>
  <c r="I93" i="8"/>
  <c r="H92" i="8"/>
  <c r="H91" i="8"/>
  <c r="N90" i="8"/>
  <c r="N89" i="8" s="1"/>
  <c r="N88" i="8" s="1"/>
  <c r="M90" i="8"/>
  <c r="L90" i="8"/>
  <c r="K90" i="8"/>
  <c r="J90" i="8"/>
  <c r="I90" i="8"/>
  <c r="G88" i="8"/>
  <c r="F88" i="8"/>
  <c r="H87" i="8"/>
  <c r="N86" i="8"/>
  <c r="N85" i="8" s="1"/>
  <c r="N84" i="8" s="1"/>
  <c r="M86" i="8"/>
  <c r="M85" i="8" s="1"/>
  <c r="M84" i="8" s="1"/>
  <c r="L86" i="8"/>
  <c r="L85" i="8" s="1"/>
  <c r="L84" i="8" s="1"/>
  <c r="K86" i="8"/>
  <c r="K85" i="8" s="1"/>
  <c r="K84" i="8" s="1"/>
  <c r="J86" i="8"/>
  <c r="J85" i="8" s="1"/>
  <c r="J84" i="8" s="1"/>
  <c r="I86" i="8"/>
  <c r="G84" i="8"/>
  <c r="F84" i="8"/>
  <c r="H83" i="8"/>
  <c r="N82" i="8"/>
  <c r="M82" i="8"/>
  <c r="L82" i="8"/>
  <c r="K82" i="8"/>
  <c r="J82" i="8"/>
  <c r="I82" i="8"/>
  <c r="G82" i="8"/>
  <c r="F82" i="8"/>
  <c r="H81" i="8"/>
  <c r="N80" i="8"/>
  <c r="M80" i="8"/>
  <c r="L80" i="8"/>
  <c r="K80" i="8"/>
  <c r="J80" i="8"/>
  <c r="I80" i="8"/>
  <c r="H79" i="8"/>
  <c r="N78" i="8"/>
  <c r="M78" i="8"/>
  <c r="L78" i="8"/>
  <c r="K78" i="8"/>
  <c r="J78" i="8"/>
  <c r="I78" i="8"/>
  <c r="H77" i="8"/>
  <c r="N76" i="8"/>
  <c r="M76" i="8"/>
  <c r="L76" i="8"/>
  <c r="K76" i="8"/>
  <c r="J76" i="8"/>
  <c r="I76" i="8"/>
  <c r="G76" i="8"/>
  <c r="F76" i="8"/>
  <c r="H74" i="8"/>
  <c r="H73" i="8"/>
  <c r="N72" i="8"/>
  <c r="M72" i="8"/>
  <c r="M71" i="8" s="1"/>
  <c r="L72" i="8"/>
  <c r="L71" i="8" s="1"/>
  <c r="K72" i="8"/>
  <c r="K71" i="8" s="1"/>
  <c r="J72" i="8"/>
  <c r="J71" i="8" s="1"/>
  <c r="I72" i="8"/>
  <c r="I71" i="8" s="1"/>
  <c r="G72" i="8"/>
  <c r="F72" i="8"/>
  <c r="N71" i="8"/>
  <c r="H70" i="8"/>
  <c r="H69" i="8"/>
  <c r="H68" i="8"/>
  <c r="N67" i="8"/>
  <c r="M67" i="8"/>
  <c r="L67" i="8"/>
  <c r="K67" i="8"/>
  <c r="J67" i="8"/>
  <c r="I67" i="8"/>
  <c r="G67" i="8"/>
  <c r="F67" i="8"/>
  <c r="H66" i="8"/>
  <c r="N65" i="8"/>
  <c r="M65" i="8"/>
  <c r="L65" i="8"/>
  <c r="K65" i="8"/>
  <c r="J65" i="8"/>
  <c r="I65" i="8"/>
  <c r="H64" i="8"/>
  <c r="N63" i="8"/>
  <c r="M63" i="8"/>
  <c r="L63" i="8"/>
  <c r="K63" i="8"/>
  <c r="J63" i="8"/>
  <c r="I63" i="8"/>
  <c r="H62" i="8"/>
  <c r="H61" i="8"/>
  <c r="N60" i="8"/>
  <c r="M60" i="8"/>
  <c r="L60" i="8"/>
  <c r="K60" i="8"/>
  <c r="J60" i="8"/>
  <c r="I60" i="8"/>
  <c r="H59" i="8"/>
  <c r="H58" i="8"/>
  <c r="H57" i="8"/>
  <c r="N56" i="8"/>
  <c r="M56" i="8"/>
  <c r="L56" i="8"/>
  <c r="K56" i="8"/>
  <c r="J56" i="8"/>
  <c r="I56" i="8"/>
  <c r="G56" i="8"/>
  <c r="F56" i="8"/>
  <c r="H55" i="8"/>
  <c r="H54" i="8"/>
  <c r="N53" i="8"/>
  <c r="M53" i="8"/>
  <c r="L53" i="8"/>
  <c r="K53" i="8"/>
  <c r="J53" i="8"/>
  <c r="I53" i="8"/>
  <c r="G53" i="8"/>
  <c r="F53" i="8"/>
  <c r="H52" i="8"/>
  <c r="H51" i="8"/>
  <c r="H50" i="8"/>
  <c r="N49" i="8"/>
  <c r="M49" i="8"/>
  <c r="L49" i="8"/>
  <c r="K49" i="8"/>
  <c r="J49" i="8"/>
  <c r="I49" i="8"/>
  <c r="H47" i="8"/>
  <c r="N46" i="8"/>
  <c r="M46" i="8"/>
  <c r="L46" i="8"/>
  <c r="K46" i="8"/>
  <c r="J46" i="8"/>
  <c r="I46" i="8"/>
  <c r="H45" i="8"/>
  <c r="N44" i="8"/>
  <c r="M44" i="8"/>
  <c r="L44" i="8"/>
  <c r="K44" i="8"/>
  <c r="J44" i="8"/>
  <c r="I44" i="8"/>
  <c r="H43" i="8"/>
  <c r="H42" i="8"/>
  <c r="N41" i="8"/>
  <c r="M41" i="8"/>
  <c r="L41" i="8"/>
  <c r="K41" i="8"/>
  <c r="J41" i="8"/>
  <c r="I41" i="8"/>
  <c r="H40" i="8"/>
  <c r="H39" i="8"/>
  <c r="H38" i="8"/>
  <c r="H37" i="8"/>
  <c r="H36" i="8"/>
  <c r="N35" i="8"/>
  <c r="M35" i="8"/>
  <c r="L35" i="8"/>
  <c r="K35" i="8"/>
  <c r="J35" i="8"/>
  <c r="I35" i="8"/>
  <c r="G35" i="8"/>
  <c r="F35" i="8"/>
  <c r="H33" i="8"/>
  <c r="N32" i="8"/>
  <c r="M32" i="8"/>
  <c r="L32" i="8"/>
  <c r="K32" i="8"/>
  <c r="J32" i="8"/>
  <c r="I32" i="8"/>
  <c r="H31" i="8"/>
  <c r="N30" i="8"/>
  <c r="M30" i="8"/>
  <c r="L30" i="8"/>
  <c r="K30" i="8"/>
  <c r="J30" i="8"/>
  <c r="I30" i="8"/>
  <c r="H29" i="8"/>
  <c r="H28" i="8"/>
  <c r="H27" i="8"/>
  <c r="N26" i="8"/>
  <c r="M26" i="8"/>
  <c r="M25" i="8" s="1"/>
  <c r="L26" i="8"/>
  <c r="K26" i="8"/>
  <c r="K25" i="8" s="1"/>
  <c r="J26" i="8"/>
  <c r="I26" i="8"/>
  <c r="G24" i="8"/>
  <c r="G7" i="8" s="1"/>
  <c r="F24" i="8"/>
  <c r="H23" i="8"/>
  <c r="N22" i="8"/>
  <c r="M22" i="8"/>
  <c r="L22" i="8"/>
  <c r="K22" i="8"/>
  <c r="J22" i="8"/>
  <c r="I22" i="8"/>
  <c r="H21" i="8"/>
  <c r="H20" i="8"/>
  <c r="N19" i="8"/>
  <c r="M19" i="8"/>
  <c r="L19" i="8"/>
  <c r="K19" i="8"/>
  <c r="J19" i="8"/>
  <c r="I19" i="8"/>
  <c r="I18" i="8" s="1"/>
  <c r="H17" i="8"/>
  <c r="H16" i="8"/>
  <c r="H15" i="8"/>
  <c r="H14" i="8"/>
  <c r="H13" i="8"/>
  <c r="N12" i="8"/>
  <c r="N11" i="8" s="1"/>
  <c r="M12" i="8"/>
  <c r="M11" i="8" s="1"/>
  <c r="L12" i="8"/>
  <c r="L11" i="8" s="1"/>
  <c r="K12" i="8"/>
  <c r="K11" i="8" s="1"/>
  <c r="J12" i="8"/>
  <c r="J11" i="8" s="1"/>
  <c r="I11" i="8"/>
  <c r="H10" i="8"/>
  <c r="N9" i="8"/>
  <c r="N8" i="8" s="1"/>
  <c r="M9" i="8"/>
  <c r="M8" i="8" s="1"/>
  <c r="L9" i="8"/>
  <c r="L8" i="8" s="1"/>
  <c r="K9" i="8"/>
  <c r="K8" i="8" s="1"/>
  <c r="J9" i="8"/>
  <c r="J8" i="8" s="1"/>
  <c r="I9" i="8"/>
  <c r="I8" i="8" s="1"/>
  <c r="F7" i="8"/>
  <c r="I14" i="1"/>
  <c r="I13" i="1"/>
  <c r="L16" i="3"/>
  <c r="J18" i="3"/>
  <c r="L18" i="3" s="1"/>
  <c r="N18" i="3" s="1"/>
  <c r="F18" i="3"/>
  <c r="J14" i="3"/>
  <c r="L14" i="3" s="1"/>
  <c r="N14" i="3" s="1"/>
  <c r="J12" i="3"/>
  <c r="L12" i="3" s="1"/>
  <c r="N12" i="3" s="1"/>
  <c r="F29" i="3"/>
  <c r="H39" i="3"/>
  <c r="F29" i="7" s="1"/>
  <c r="F28" i="7" s="1"/>
  <c r="H38" i="3"/>
  <c r="F22" i="7" s="1"/>
  <c r="F21" i="7" s="1"/>
  <c r="H37" i="3"/>
  <c r="H34" i="3"/>
  <c r="F12" i="7" s="1"/>
  <c r="H32" i="3"/>
  <c r="F26" i="7" s="1"/>
  <c r="F24" i="7" s="1"/>
  <c r="F23" i="7" s="1"/>
  <c r="H31" i="3"/>
  <c r="F19" i="7" s="1"/>
  <c r="F17" i="7" s="1"/>
  <c r="F16" i="7" s="1"/>
  <c r="F15" i="7" s="1"/>
  <c r="H30" i="3"/>
  <c r="H28" i="3"/>
  <c r="F10" i="7" s="1"/>
  <c r="H13" i="3"/>
  <c r="H12" i="3" s="1"/>
  <c r="H15" i="3"/>
  <c r="H14" i="3" s="1"/>
  <c r="H19" i="3"/>
  <c r="H18" i="3" s="1"/>
  <c r="H17" i="3"/>
  <c r="H16" i="3" s="1"/>
  <c r="F39" i="3"/>
  <c r="E29" i="7" s="1"/>
  <c r="E28" i="7" s="1"/>
  <c r="F38" i="3"/>
  <c r="F37" i="3"/>
  <c r="E14" i="7" s="1"/>
  <c r="E13" i="7" s="1"/>
  <c r="F34" i="3"/>
  <c r="F32" i="3"/>
  <c r="E26" i="7" s="1"/>
  <c r="E24" i="7" s="1"/>
  <c r="E23" i="7" s="1"/>
  <c r="F31" i="3"/>
  <c r="E19" i="7" s="1"/>
  <c r="E17" i="7" s="1"/>
  <c r="F30" i="3"/>
  <c r="E11" i="7" s="1"/>
  <c r="F28" i="3"/>
  <c r="F33" i="3" l="1"/>
  <c r="E12" i="7"/>
  <c r="F9" i="7"/>
  <c r="F8" i="7" s="1"/>
  <c r="F7" i="7" s="1"/>
  <c r="G17" i="7"/>
  <c r="G16" i="7" s="1"/>
  <c r="H19" i="7"/>
  <c r="H36" i="3"/>
  <c r="H35" i="3" s="1"/>
  <c r="F14" i="7"/>
  <c r="F13" i="7" s="1"/>
  <c r="O99" i="8"/>
  <c r="G13" i="7"/>
  <c r="H14" i="7"/>
  <c r="E16" i="7"/>
  <c r="E15" i="7" s="1"/>
  <c r="F36" i="3"/>
  <c r="F35" i="3" s="1"/>
  <c r="E22" i="7"/>
  <c r="E21" i="7" s="1"/>
  <c r="H33" i="3"/>
  <c r="O41" i="8"/>
  <c r="Q7" i="8"/>
  <c r="P75" i="8"/>
  <c r="K26" i="3"/>
  <c r="K40" i="3" s="1"/>
  <c r="H13" i="5" s="1"/>
  <c r="H12" i="5" s="1"/>
  <c r="H11" i="5" s="1"/>
  <c r="G28" i="7"/>
  <c r="H29" i="7"/>
  <c r="H22" i="7"/>
  <c r="G21" i="7"/>
  <c r="F27" i="3"/>
  <c r="F26" i="3" s="1"/>
  <c r="F40" i="3" s="1"/>
  <c r="C13" i="5" s="1"/>
  <c r="C12" i="5" s="1"/>
  <c r="E10" i="7"/>
  <c r="E9" i="7" s="1"/>
  <c r="E8" i="7" s="1"/>
  <c r="E7" i="7" s="1"/>
  <c r="E6" i="7" s="1"/>
  <c r="E30" i="7" s="1"/>
  <c r="J89" i="8"/>
  <c r="G24" i="7"/>
  <c r="H26" i="7"/>
  <c r="G8" i="7"/>
  <c r="G7" i="7" s="1"/>
  <c r="H29" i="3"/>
  <c r="F11" i="7"/>
  <c r="H27" i="3"/>
  <c r="O60" i="8"/>
  <c r="L25" i="8"/>
  <c r="N75" i="8"/>
  <c r="T75" i="8"/>
  <c r="O75" i="8" s="1"/>
  <c r="O95" i="8"/>
  <c r="O35" i="8"/>
  <c r="P88" i="8"/>
  <c r="O67" i="8"/>
  <c r="M26" i="3"/>
  <c r="M40" i="3" s="1"/>
  <c r="J13" i="5" s="1"/>
  <c r="J12" i="5" s="1"/>
  <c r="J11" i="5" s="1"/>
  <c r="L33" i="3"/>
  <c r="L26" i="3" s="1"/>
  <c r="L40" i="3" s="1"/>
  <c r="I13" i="5" s="1"/>
  <c r="I12" i="5" s="1"/>
  <c r="I11" i="5" s="1"/>
  <c r="I9" i="7"/>
  <c r="H9" i="7"/>
  <c r="F6" i="7"/>
  <c r="F30" i="7" s="1"/>
  <c r="H20" i="3"/>
  <c r="J40" i="3"/>
  <c r="G13" i="5" s="1"/>
  <c r="G12" i="5" s="1"/>
  <c r="G11" i="5" s="1"/>
  <c r="N16" i="3"/>
  <c r="L20" i="3"/>
  <c r="J20" i="3"/>
  <c r="J11" i="3"/>
  <c r="L11" i="3" s="1"/>
  <c r="N11" i="3" s="1"/>
  <c r="N20" i="3"/>
  <c r="H11" i="3"/>
  <c r="O49" i="8"/>
  <c r="U34" i="8"/>
  <c r="U24" i="8" s="1"/>
  <c r="U6" i="8" s="1"/>
  <c r="R7" i="8"/>
  <c r="S34" i="8"/>
  <c r="O11" i="8"/>
  <c r="L48" i="8"/>
  <c r="T48" i="8"/>
  <c r="Q25" i="8"/>
  <c r="O25" i="8" s="1"/>
  <c r="O90" i="8"/>
  <c r="K18" i="8"/>
  <c r="J48" i="8"/>
  <c r="T34" i="8"/>
  <c r="R34" i="8"/>
  <c r="L18" i="8"/>
  <c r="L7" i="8" s="1"/>
  <c r="I25" i="8"/>
  <c r="N25" i="8"/>
  <c r="M18" i="8"/>
  <c r="M7" i="8" s="1"/>
  <c r="N18" i="8"/>
  <c r="N7" i="8" s="1"/>
  <c r="O56" i="8"/>
  <c r="O9" i="8"/>
  <c r="Q88" i="8"/>
  <c r="J25" i="8"/>
  <c r="J24" i="8" s="1"/>
  <c r="H90" i="8"/>
  <c r="H22" i="8"/>
  <c r="I34" i="8"/>
  <c r="H65" i="8"/>
  <c r="J88" i="8"/>
  <c r="O18" i="8"/>
  <c r="J34" i="8"/>
  <c r="K34" i="8"/>
  <c r="K89" i="8"/>
  <c r="K88" i="8" s="1"/>
  <c r="O19" i="8"/>
  <c r="Q48" i="8"/>
  <c r="Q24" i="8" s="1"/>
  <c r="H9" i="8"/>
  <c r="H82" i="8"/>
  <c r="T7" i="8"/>
  <c r="N48" i="8"/>
  <c r="F26" i="8"/>
  <c r="S48" i="8"/>
  <c r="S24" i="8" s="1"/>
  <c r="O72" i="8"/>
  <c r="H67" i="8"/>
  <c r="N34" i="8"/>
  <c r="L34" i="8"/>
  <c r="K75" i="8"/>
  <c r="O12" i="8"/>
  <c r="H19" i="8"/>
  <c r="S88" i="8"/>
  <c r="O96" i="8"/>
  <c r="O89" i="8"/>
  <c r="R48" i="8"/>
  <c r="S7" i="8"/>
  <c r="O8" i="8"/>
  <c r="P7" i="8"/>
  <c r="P24" i="8"/>
  <c r="I7" i="8"/>
  <c r="H76" i="8"/>
  <c r="H86" i="8"/>
  <c r="H26" i="8"/>
  <c r="H71" i="8"/>
  <c r="J75" i="8"/>
  <c r="I48" i="8"/>
  <c r="H60" i="8"/>
  <c r="H80" i="8"/>
  <c r="L89" i="8"/>
  <c r="L88" i="8" s="1"/>
  <c r="J18" i="8"/>
  <c r="J7" i="8" s="1"/>
  <c r="M48" i="8"/>
  <c r="L75" i="8"/>
  <c r="M89" i="8"/>
  <c r="M88" i="8" s="1"/>
  <c r="K7" i="8"/>
  <c r="H44" i="8"/>
  <c r="H53" i="8"/>
  <c r="K48" i="8"/>
  <c r="M75" i="8"/>
  <c r="H99" i="8"/>
  <c r="H32" i="8"/>
  <c r="G26" i="8"/>
  <c r="H41" i="8"/>
  <c r="M34" i="8"/>
  <c r="H63" i="8"/>
  <c r="H78" i="8"/>
  <c r="I89" i="8"/>
  <c r="H46" i="8"/>
  <c r="I19" i="9"/>
  <c r="H95" i="8"/>
  <c r="H8" i="8"/>
  <c r="H11" i="8"/>
  <c r="H56" i="8"/>
  <c r="H72" i="8"/>
  <c r="I98" i="8"/>
  <c r="H98" i="8" s="1"/>
  <c r="H30" i="8"/>
  <c r="H35" i="8"/>
  <c r="H93" i="8"/>
  <c r="H49" i="8"/>
  <c r="I75" i="8"/>
  <c r="H96" i="8"/>
  <c r="H12" i="8"/>
  <c r="I85" i="8"/>
  <c r="F17" i="3"/>
  <c r="F16" i="3" s="1"/>
  <c r="F15" i="3"/>
  <c r="F14" i="3" s="1"/>
  <c r="F13" i="3"/>
  <c r="F12" i="3" s="1"/>
  <c r="F20" i="3" s="1"/>
  <c r="O33" i="1"/>
  <c r="M33" i="1"/>
  <c r="K33" i="1"/>
  <c r="O30" i="1"/>
  <c r="O29" i="1"/>
  <c r="M30" i="1"/>
  <c r="M29" i="1"/>
  <c r="K30" i="1"/>
  <c r="K29" i="1"/>
  <c r="I29" i="1"/>
  <c r="G29" i="1"/>
  <c r="O11" i="1"/>
  <c r="O10" i="1"/>
  <c r="M11" i="1"/>
  <c r="M10" i="1"/>
  <c r="M9" i="1" s="1"/>
  <c r="K11" i="1"/>
  <c r="K10" i="1"/>
  <c r="I11" i="1"/>
  <c r="I10" i="1"/>
  <c r="F15" i="1"/>
  <c r="G14" i="1"/>
  <c r="G13" i="1"/>
  <c r="H12" i="1"/>
  <c r="I12" i="1"/>
  <c r="J12" i="1"/>
  <c r="K12" i="1"/>
  <c r="L12" i="1"/>
  <c r="L15" i="1" s="1"/>
  <c r="M12" i="1"/>
  <c r="N12" i="1"/>
  <c r="O12" i="1"/>
  <c r="F12" i="1"/>
  <c r="G11" i="1"/>
  <c r="G10" i="1"/>
  <c r="H9" i="1"/>
  <c r="J9" i="1"/>
  <c r="J15" i="1" s="1"/>
  <c r="K9" i="1"/>
  <c r="K15" i="1" s="1"/>
  <c r="N9" i="1"/>
  <c r="F9" i="1"/>
  <c r="G15" i="1" l="1"/>
  <c r="F30" i="1"/>
  <c r="Q6" i="8"/>
  <c r="I8" i="7"/>
  <c r="I7" i="7" s="1"/>
  <c r="I26" i="7"/>
  <c r="I24" i="7" s="1"/>
  <c r="H24" i="7"/>
  <c r="H15" i="1"/>
  <c r="H30" i="1" s="1"/>
  <c r="G23" i="7"/>
  <c r="G15" i="7" s="1"/>
  <c r="G6" i="7" s="1"/>
  <c r="G30" i="7" s="1"/>
  <c r="H13" i="7"/>
  <c r="I14" i="7"/>
  <c r="I13" i="7" s="1"/>
  <c r="H25" i="8"/>
  <c r="H8" i="7"/>
  <c r="H7" i="7" s="1"/>
  <c r="H28" i="7"/>
  <c r="I29" i="7"/>
  <c r="I28" i="7" s="1"/>
  <c r="G9" i="1"/>
  <c r="O9" i="1"/>
  <c r="H26" i="3"/>
  <c r="H40" i="3" s="1"/>
  <c r="E13" i="5" s="1"/>
  <c r="E12" i="5" s="1"/>
  <c r="H21" i="7"/>
  <c r="I22" i="7"/>
  <c r="I21" i="7" s="1"/>
  <c r="I19" i="7"/>
  <c r="I17" i="7" s="1"/>
  <c r="H17" i="7"/>
  <c r="F11" i="3"/>
  <c r="O15" i="1"/>
  <c r="N15" i="1"/>
  <c r="M15" i="1"/>
  <c r="O48" i="8"/>
  <c r="T24" i="8"/>
  <c r="T6" i="8" s="1"/>
  <c r="R24" i="8"/>
  <c r="R6" i="8" s="1"/>
  <c r="O34" i="8"/>
  <c r="I24" i="8"/>
  <c r="O7" i="8"/>
  <c r="N24" i="8"/>
  <c r="H34" i="8"/>
  <c r="L24" i="8"/>
  <c r="L6" i="8" s="1"/>
  <c r="K24" i="8"/>
  <c r="K6" i="8" s="1"/>
  <c r="J6" i="8"/>
  <c r="O88" i="8"/>
  <c r="H89" i="8"/>
  <c r="S6" i="8"/>
  <c r="H7" i="8"/>
  <c r="P6" i="8"/>
  <c r="H75" i="8"/>
  <c r="H48" i="8"/>
  <c r="H18" i="8"/>
  <c r="M24" i="8"/>
  <c r="M6" i="8" s="1"/>
  <c r="H85" i="8"/>
  <c r="I84" i="8"/>
  <c r="H84" i="8" s="1"/>
  <c r="I88" i="8"/>
  <c r="H88" i="8" s="1"/>
  <c r="I9" i="1"/>
  <c r="I15" i="1" s="1"/>
  <c r="G12" i="1"/>
  <c r="H16" i="7" l="1"/>
  <c r="H23" i="7"/>
  <c r="F33" i="1"/>
  <c r="G33" i="1" s="1"/>
  <c r="G30" i="1"/>
  <c r="H33" i="1"/>
  <c r="I33" i="1" s="1"/>
  <c r="I30" i="1"/>
  <c r="I16" i="7"/>
  <c r="I23" i="7"/>
  <c r="I15" i="7" s="1"/>
  <c r="I6" i="7" s="1"/>
  <c r="I30" i="7" s="1"/>
  <c r="C11" i="5"/>
  <c r="O24" i="8"/>
  <c r="H24" i="8"/>
  <c r="N6" i="8"/>
  <c r="O6" i="8"/>
  <c r="I6" i="8"/>
  <c r="H15" i="7" l="1"/>
  <c r="H6" i="7" s="1"/>
  <c r="H30" i="7" s="1"/>
  <c r="H6" i="8"/>
  <c r="E11" i="5"/>
</calcChain>
</file>

<file path=xl/sharedStrings.xml><?xml version="1.0" encoding="utf-8"?>
<sst xmlns="http://schemas.openxmlformats.org/spreadsheetml/2006/main" count="370" uniqueCount="204">
  <si>
    <t>PRIHODI UKUPNO</t>
  </si>
  <si>
    <t>PRIHODI POSLOVANJA</t>
  </si>
  <si>
    <t>PRIHODI OD PRODAJE NEFINANCIJSKE IMOVINE</t>
  </si>
  <si>
    <t>RASHODI UKUPNO</t>
  </si>
  <si>
    <t>RASHODI  POSLOVANJA</t>
  </si>
  <si>
    <t>RASHODI ZA NABAVU NEFINANCIJSKE IMOVINE</t>
  </si>
  <si>
    <t>RAZLIKA - VIŠAK / MANJAK</t>
  </si>
  <si>
    <t>VIŠAK / MANJAK IZ PRETHODNE(IH) GODINE KOJI ĆE SE RASPOREDITI / POKRITI</t>
  </si>
  <si>
    <t>PRIMICI OD FINANCIJSKE IMOVINE I ZADUŽIVANJA</t>
  </si>
  <si>
    <t>IZDACI ZA FINANCIJSKU IMOVINU I OTPLATE ZAJMOVA</t>
  </si>
  <si>
    <t>NETO FINANCIRANJE</t>
  </si>
  <si>
    <t>VIŠAK / MANJAK + NETO FINANCIRANJE</t>
  </si>
  <si>
    <t>Izvršenje 2021.</t>
  </si>
  <si>
    <t>Plan 2022.</t>
  </si>
  <si>
    <t>Naziv prihoda</t>
  </si>
  <si>
    <t xml:space="preserve">A. RAČUN PRIHODA I RASHODA </t>
  </si>
  <si>
    <t>Razred</t>
  </si>
  <si>
    <t>Skupina</t>
  </si>
  <si>
    <t>Izvor</t>
  </si>
  <si>
    <t>Prihodi poslovanja</t>
  </si>
  <si>
    <t>Opći prihodi i primici</t>
  </si>
  <si>
    <t>RASHODI POSLOVANJA</t>
  </si>
  <si>
    <t>Naziv rashoda</t>
  </si>
  <si>
    <t>Rashodi poslovanja</t>
  </si>
  <si>
    <t>Rashodi za zaposlene</t>
  </si>
  <si>
    <t>Rashodi za nabavu nefinancijske imovine</t>
  </si>
  <si>
    <t>Rashodi za nabavu neproizvedene dugotrajne imovine</t>
  </si>
  <si>
    <t>RASHODI PREMA FUNKCIJSKOJ KLASIFIKACIJI</t>
  </si>
  <si>
    <t>BROJČANA OZNAKA I NAZIV</t>
  </si>
  <si>
    <t>UKUPNI RASHODI</t>
  </si>
  <si>
    <t>B. RAČUN FINANCIRANJA</t>
  </si>
  <si>
    <t>Primici od financijske imovine i zaduživanja</t>
  </si>
  <si>
    <t>Izdaci za financijsku imovinu i otplate zajmova</t>
  </si>
  <si>
    <t>II. POSEBNI DIO</t>
  </si>
  <si>
    <t>I. OPĆI DIO</t>
  </si>
  <si>
    <t>Šifra</t>
  </si>
  <si>
    <t xml:space="preserve">Naziv </t>
  </si>
  <si>
    <t>Materijalni rashodi</t>
  </si>
  <si>
    <t>Primici od zaduživanja</t>
  </si>
  <si>
    <t>Namjenski primici od zaduživanja</t>
  </si>
  <si>
    <t>Izdaci za otplatu glavnice primljenih kredita i zajmova</t>
  </si>
  <si>
    <t>Vlastiti prihodi</t>
  </si>
  <si>
    <t>A) SAŽETAK RAČUNA PRIHODA I RASHODA</t>
  </si>
  <si>
    <t>B) SAŽETAK RAČUNA FINANCIRANJA</t>
  </si>
  <si>
    <t>Izvršenje 2021.**</t>
  </si>
  <si>
    <t>Plan 2022.**</t>
  </si>
  <si>
    <t>UKUPAN DONOS VIŠKA / MANJKA IZ PRETHODNE(IH) GODINE***</t>
  </si>
  <si>
    <t>EUR/KN*</t>
  </si>
  <si>
    <t>** Napomena: Iznosi u stupcima Izvršenje 2021. i Plan 2022. preračunavaju se iz kuna u eure prema fiksnom tečaju konverzije (1 EUR=7,53450 kuna) i po pravilima za preračunavanje i zaokruživanje.</t>
  </si>
  <si>
    <t>*** Napomena: Redak UKUPAN DONOS VIŠKA/MANJKA IZ PRETHODNE(IH) GODINA služi kao informacija i ne uzima se u obzir kod uravnoteženja proračuna, već se proračun uravnotežuje retkom VIŠAK/MANJAK IZ PRETHODNE(IH) GODINE KOJI ĆE SE POKRITI/RASPOREDITI.</t>
  </si>
  <si>
    <t>Plan za 2023.</t>
  </si>
  <si>
    <t>Projekcija 
za 2024.</t>
  </si>
  <si>
    <t>Projekcija 
za 2025.</t>
  </si>
  <si>
    <t>Pomoći iz inozemstva i od subjekata unutar općeg proračuna</t>
  </si>
  <si>
    <t>Prihodi iz nadležnog proračuna i od HZZO-a temeljem ugovornih obveza</t>
  </si>
  <si>
    <t>Ostale pomoći</t>
  </si>
  <si>
    <t>Ostali prihodi za posebne namjene</t>
  </si>
  <si>
    <t>Rashodi za nabavu proizvedene dugotrajne imovine</t>
  </si>
  <si>
    <t>C) PRENESENI VIŠAK ILI PRENESENI MANJAK I VIŠEGODIŠNJI PLAN URAVNOTEŽENJA</t>
  </si>
  <si>
    <r>
      <t xml:space="preserve">* Napomena: U Uputi o procesu prilagodbe poslovnih procesa subjekata opće države za poslovanje u euru iz lipnja 2022. dana je preporuka da u Općem dijelu financijskog plana sažetak Računa prihoda i rashoda i Računa financiranja bude iskazan dvojno, odnosno </t>
    </r>
    <r>
      <rPr>
        <b/>
        <i/>
        <u/>
        <sz val="9"/>
        <color indexed="8"/>
        <rFont val="Arial"/>
        <family val="2"/>
        <charset val="238"/>
      </rPr>
      <t>u kunama i u eurima</t>
    </r>
    <r>
      <rPr>
        <b/>
        <i/>
        <sz val="9"/>
        <color indexed="8"/>
        <rFont val="Arial"/>
        <family val="2"/>
        <charset val="238"/>
      </rPr>
      <t>.</t>
    </r>
  </si>
  <si>
    <t>Naziv</t>
  </si>
  <si>
    <t>EUR</t>
  </si>
  <si>
    <t>08 Rekreacija, kultura, religija</t>
  </si>
  <si>
    <t>082 Službe kulture</t>
  </si>
  <si>
    <t>FINANCIJSKI PLAN
GRADSKE KNJIŽNICE KSAVER ŠANDOR GJALSKI
ZA 2023. I PROJEKCIJA ZA 2024. I 2025. GODINU</t>
  </si>
  <si>
    <t>FINANCIJSKI PLAN
GRADSKE KNJIŽNICE KSAVER ŠANDOR GJALSKI 
ZA 2023. I PROJEKCIJA ZA 2024. I 2025. GODINU</t>
  </si>
  <si>
    <t>Prihodi od upravnih i
administrativnih pristojbi, pristojbi po posebnim propisima i naknada</t>
  </si>
  <si>
    <t>Kazne, upravne mjere i ostali rashodi</t>
  </si>
  <si>
    <t>Financijski rashodi</t>
  </si>
  <si>
    <t>UKUPNO PRIHODI:</t>
  </si>
  <si>
    <t>UKUPNO RASHODI:</t>
  </si>
  <si>
    <t>FINANCIJSKI PLAN GRADSKE KNJIŽNICE KSAVER ŠANDOR GJALSKI 
ZA 2023. I PROJEKCIJA ZA 2024. I 2025. GODINU</t>
  </si>
  <si>
    <t>Pod skupina</t>
  </si>
  <si>
    <t>Odjeljak</t>
  </si>
  <si>
    <t>Osn. račun</t>
  </si>
  <si>
    <t>Naziv računa</t>
  </si>
  <si>
    <t>Vlastiti
prihodi</t>
  </si>
  <si>
    <t>Prihodi za posebne namjene</t>
  </si>
  <si>
    <t>Pomoći</t>
  </si>
  <si>
    <t>Prihodi od nefinan. imovine i nadok. šteta s osnova osiguranja</t>
  </si>
  <si>
    <t>Namjenski primici od zaduživ.</t>
  </si>
  <si>
    <t xml:space="preserve"> Procjena 2005.</t>
  </si>
  <si>
    <t xml:space="preserve"> Procjena 2006.</t>
  </si>
  <si>
    <t>AKTIVNOST 01 - REDOVNI IZDACI POSLOVANJA</t>
  </si>
  <si>
    <t>Plaće (Bruto)</t>
  </si>
  <si>
    <t>Plaće za redovan rad</t>
  </si>
  <si>
    <t>Plaće za zaposlenike</t>
  </si>
  <si>
    <t>Ostali rashodi za zaposlene</t>
  </si>
  <si>
    <t>Nagrade</t>
  </si>
  <si>
    <t>Darovi</t>
  </si>
  <si>
    <t>Naknade za bolest, invalidnost i smrtni slučaj</t>
  </si>
  <si>
    <t>Regres za godišnji odmor</t>
  </si>
  <si>
    <t>Ostali nenavedeni rashodi za zaposlene</t>
  </si>
  <si>
    <t>Doprinosi na plaće</t>
  </si>
  <si>
    <t>Doprinosi za obvezno zdravstveno osiguranje</t>
  </si>
  <si>
    <t>Doprin.za obv. zdr.osig.zaštite zdravlja na radu</t>
  </si>
  <si>
    <t>Doprinosi za zapošljavanje</t>
  </si>
  <si>
    <t>Doprin.za obv. osig. u slučaju nezaposlenosti</t>
  </si>
  <si>
    <t>Naknade troškova zaposlenima</t>
  </si>
  <si>
    <t>Službena putovanja</t>
  </si>
  <si>
    <t>Dnevnice za službeni put u zemlji</t>
  </si>
  <si>
    <t>Naknade za smještaj na sl. putu</t>
  </si>
  <si>
    <t>Naknada za službeni put u zemlji</t>
  </si>
  <si>
    <t>Naknade za prijevoz</t>
  </si>
  <si>
    <t>Naknade za prijevoz na posao i s posla</t>
  </si>
  <si>
    <t>Stručno usavršavanje radnika</t>
  </si>
  <si>
    <t>Seminari, savjetovanja i simpoziji</t>
  </si>
  <si>
    <t>Rashodi za materijal i energiju</t>
  </si>
  <si>
    <t>Uredski materijal i ostali materijalni rashodi</t>
  </si>
  <si>
    <t>Literatura</t>
  </si>
  <si>
    <t>Materijal i sredstva za čišćenje i održavanje</t>
  </si>
  <si>
    <t>Materijal za higijenske potrebe i njegu</t>
  </si>
  <si>
    <t>Ostali materijal za potrebe redovnog poslovanja</t>
  </si>
  <si>
    <t>Energija</t>
  </si>
  <si>
    <t>Električna energija</t>
  </si>
  <si>
    <t>Plin</t>
  </si>
  <si>
    <t>Materijal i dijelovi za tekuće i inv.održavanje</t>
  </si>
  <si>
    <t>Materijal i dijelovi za tekuće i inv. održavanje</t>
  </si>
  <si>
    <t>Sitni inventar</t>
  </si>
  <si>
    <t>Rashodi za usluge</t>
  </si>
  <si>
    <t>Usluge telefona, pošte i prijevoza</t>
  </si>
  <si>
    <t>Usluge telefona, telefaksa</t>
  </si>
  <si>
    <t>Usluge interneta</t>
  </si>
  <si>
    <t>Poštarina</t>
  </si>
  <si>
    <t>Usluge tekućeg i investicijskog odr.</t>
  </si>
  <si>
    <t>Usluge tek. i inv. održavanja građ.objekta</t>
  </si>
  <si>
    <t>Usluge tek i inv. odr.postr. i opreme</t>
  </si>
  <si>
    <t>Komunalne usluge</t>
  </si>
  <si>
    <t>Opskrba vodom</t>
  </si>
  <si>
    <t>Iznošenje i odvoz smeća</t>
  </si>
  <si>
    <t>Ostale komunalne usluge</t>
  </si>
  <si>
    <t>Zakupnine i najamnine</t>
  </si>
  <si>
    <t>Zakupnine i najamnine za građevinske objekte</t>
  </si>
  <si>
    <t>Licence</t>
  </si>
  <si>
    <t>Intelektualne i osobne usluge</t>
  </si>
  <si>
    <t>Ostale intelektualne usluge</t>
  </si>
  <si>
    <t>Računalne usluge</t>
  </si>
  <si>
    <t>Ostale računalne usluge</t>
  </si>
  <si>
    <t>Ostale usluge</t>
  </si>
  <si>
    <t>Grafič. i tisk. usl., usl.kopiranja i uvezivanja</t>
  </si>
  <si>
    <t>Usluge čišćenja, pranja i sl.</t>
  </si>
  <si>
    <t>Ostale nespomenute usluge</t>
  </si>
  <si>
    <t>Naknade trošk.osobama izvan radnog odn.</t>
  </si>
  <si>
    <t>Naknade trošk.osobama izvan radnog odnosa</t>
  </si>
  <si>
    <t>Naknade troškova službenog puta</t>
  </si>
  <si>
    <t>Naknade ostalih troškova</t>
  </si>
  <si>
    <t>Ostali nespomenuti rashodi poslovanja</t>
  </si>
  <si>
    <t>Premije osiguranja</t>
  </si>
  <si>
    <t>Premije osiguranja ostale imovine</t>
  </si>
  <si>
    <t>Reprezentacija</t>
  </si>
  <si>
    <t>Članarine</t>
  </si>
  <si>
    <t>Tuzemne članarine</t>
  </si>
  <si>
    <t>Ostali financijski rashodi</t>
  </si>
  <si>
    <t>Bankarske usluge i usluge platnog prometa</t>
  </si>
  <si>
    <t>Usluge banaka</t>
  </si>
  <si>
    <t>Ras.za nabavu proizv. dugotrajne imovine</t>
  </si>
  <si>
    <t>Postrojenja i oprema</t>
  </si>
  <si>
    <t>Uredska oprema i namještaj</t>
  </si>
  <si>
    <t>Računala i računalna oprema</t>
  </si>
  <si>
    <t>Uredski namještaj</t>
  </si>
  <si>
    <t>Uređaji, strojevi i oprema za ostale namjene</t>
  </si>
  <si>
    <t>Uređaji</t>
  </si>
  <si>
    <t>Knjige</t>
  </si>
  <si>
    <t>Knjige u knjižnicama</t>
  </si>
  <si>
    <t>Nematerijalna proizvedena imovina</t>
  </si>
  <si>
    <t>Umjetnička, literarna i znanstvena djela</t>
  </si>
  <si>
    <t>Zvučni i tekstualni zapisi (AVE građa)</t>
  </si>
  <si>
    <t xml:space="preserve">Donacije </t>
  </si>
  <si>
    <t>Prihodi od nefinancijske imovine i nadokade šteta s osnova osiguranja</t>
  </si>
  <si>
    <t>Namjenski primici
od zaduživanja</t>
  </si>
  <si>
    <t>6711(Grad)</t>
  </si>
  <si>
    <t>6712(Grad)</t>
  </si>
  <si>
    <t>63622 (Ministarstvo kulture)</t>
  </si>
  <si>
    <t>63613 (Krap.zag.županija)</t>
  </si>
  <si>
    <t>63414 (Ministarstvo rada)</t>
  </si>
  <si>
    <t>Preneseni višak</t>
  </si>
  <si>
    <t>Ukupno (po izvorima)</t>
  </si>
  <si>
    <t>Ravnateljica</t>
  </si>
  <si>
    <t>Branka Tuđa Kanceljak</t>
  </si>
  <si>
    <t>PRIJEDLOG PLANA ZA 2023.</t>
  </si>
  <si>
    <t>Ukupno prihodi i primici za 2023.</t>
  </si>
  <si>
    <t>HRK</t>
  </si>
  <si>
    <t>PRIJEDLOG PLANA 2023.</t>
  </si>
  <si>
    <t>PLAN
2023.
HRK</t>
  </si>
  <si>
    <t>PLAN
2023.
EUR</t>
  </si>
  <si>
    <t>PROGRAM: 0011015</t>
  </si>
  <si>
    <t>JAVNE POTREBE U KULTURI I RELIGIJSKOJ KULTURI</t>
  </si>
  <si>
    <t>Aktivnost A101501</t>
  </si>
  <si>
    <t>REDOVNA DJELATNOST GRADSKE KNJIŽNICE "KSAVER ŠANDOR GJALSKI"</t>
  </si>
  <si>
    <t>Izvor financiranja 11</t>
  </si>
  <si>
    <t>Aktivnost A101502</t>
  </si>
  <si>
    <t>RASHODI IZ VLASTITIH I OSTALIH PRIHODA GRADSKE KNJIŽNICE "KSAVER ŠANDOR GJALSKI"</t>
  </si>
  <si>
    <t>Izvor financiranja 42</t>
  </si>
  <si>
    <t>Izvor financiranja 51</t>
  </si>
  <si>
    <t xml:space="preserve">Rashodi za nabavu nefinancijske imovine </t>
  </si>
  <si>
    <t>Sveukupno rashodi:</t>
  </si>
  <si>
    <t>Pokriveni manjak:</t>
  </si>
  <si>
    <t>Korišteni višak:</t>
  </si>
  <si>
    <t>Zabok, 05.10.2022.</t>
  </si>
  <si>
    <t>PLAN 2023.
HRK</t>
  </si>
  <si>
    <t>EUR (tečaj: 7,5345)</t>
  </si>
  <si>
    <r>
      <t xml:space="preserve">PLAN 2023.
EUR </t>
    </r>
    <r>
      <rPr>
        <b/>
        <sz val="8"/>
        <rFont val="Arial"/>
        <family val="2"/>
        <charset val="238"/>
      </rPr>
      <t>(Tečaj: 7,5345)</t>
    </r>
  </si>
  <si>
    <t xml:space="preserve">                                                                                                                                </t>
  </si>
  <si>
    <t xml:space="preserve">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</si>
</sst>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4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i/>
      <sz val="9"/>
      <color indexed="8"/>
      <name val="Arial"/>
      <family val="2"/>
      <charset val="238"/>
    </font>
    <font>
      <b/>
      <i/>
      <u/>
      <sz val="9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b/>
      <sz val="8"/>
      <name val="Arial"/>
      <family val="2"/>
      <charset val="238"/>
    </font>
    <font>
      <b/>
      <sz val="14"/>
      <color theme="0"/>
      <name val="Arial"/>
      <family val="2"/>
      <charset val="238"/>
    </font>
    <font>
      <sz val="8"/>
      <name val="Arial"/>
      <family val="2"/>
      <charset val="238"/>
    </font>
    <font>
      <sz val="8"/>
      <color indexed="8"/>
      <name val="Arial"/>
      <family val="2"/>
      <charset val="238"/>
    </font>
    <font>
      <i/>
      <sz val="9"/>
      <name val="Arial"/>
      <family val="2"/>
      <charset val="238"/>
    </font>
    <font>
      <sz val="9"/>
      <color indexed="8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b/>
      <i/>
      <sz val="11"/>
      <name val="Arial"/>
      <family val="2"/>
      <charset val="238"/>
    </font>
    <font>
      <b/>
      <sz val="7.5"/>
      <name val="Arial"/>
      <family val="2"/>
      <charset val="238"/>
    </font>
    <font>
      <b/>
      <sz val="14"/>
      <name val="Times New Roman"/>
      <family val="1"/>
      <charset val="238"/>
    </font>
    <font>
      <b/>
      <sz val="12"/>
      <name val="Times New Roman"/>
      <family val="1"/>
      <charset val="238"/>
    </font>
    <font>
      <sz val="14"/>
      <name val="Times New Roman"/>
      <family val="1"/>
      <charset val="238"/>
    </font>
    <font>
      <sz val="12"/>
      <name val="Times New Roman"/>
      <family val="1"/>
      <charset val="238"/>
    </font>
    <font>
      <b/>
      <sz val="16"/>
      <name val="Arial"/>
      <family val="2"/>
      <charset val="238"/>
    </font>
    <font>
      <b/>
      <sz val="12"/>
      <name val="Arial"/>
      <family val="2"/>
      <charset val="238"/>
    </font>
    <font>
      <sz val="9"/>
      <name val="Arial"/>
      <family val="2"/>
      <charset val="238"/>
    </font>
    <font>
      <b/>
      <sz val="7"/>
      <name val="Arial"/>
      <family val="2"/>
      <charset val="238"/>
    </font>
    <font>
      <sz val="14"/>
      <name val="Arial"/>
      <family val="2"/>
      <charset val="238"/>
    </font>
    <font>
      <b/>
      <sz val="8"/>
      <color theme="9"/>
      <name val="Arial"/>
      <family val="2"/>
      <charset val="238"/>
    </font>
    <font>
      <sz val="11"/>
      <color rgb="FFFF0000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sz val="7"/>
      <color theme="1"/>
      <name val="Calibri"/>
      <family val="2"/>
      <charset val="238"/>
      <scheme val="minor"/>
    </font>
    <font>
      <b/>
      <sz val="8"/>
      <color theme="0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i/>
      <sz val="10"/>
      <color indexed="8"/>
      <name val="Arial"/>
      <family val="2"/>
      <charset val="238"/>
    </font>
    <font>
      <sz val="9"/>
      <color theme="1"/>
      <name val="Calibri"/>
      <family val="2"/>
      <charset val="238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7"/>
        <bgColor indexed="41"/>
      </patternFill>
    </fill>
    <fill>
      <patternFill patternType="solid">
        <fgColor indexed="31"/>
        <bgColor indexed="42"/>
      </patternFill>
    </fill>
    <fill>
      <patternFill patternType="solid">
        <fgColor indexed="9"/>
        <bgColor indexed="26"/>
      </patternFill>
    </fill>
    <fill>
      <patternFill patternType="solid">
        <fgColor indexed="44"/>
        <bgColor indexed="31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31"/>
      </patternFill>
    </fill>
  </fills>
  <borders count="4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double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double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double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/>
      <diagonal/>
    </border>
    <border>
      <left style="thin">
        <color indexed="8"/>
      </left>
      <right style="double">
        <color indexed="8"/>
      </right>
      <top/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 style="double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double">
        <color indexed="8"/>
      </right>
      <top style="medium">
        <color indexed="8"/>
      </top>
      <bottom style="medium">
        <color indexed="8"/>
      </bottom>
      <diagonal/>
    </border>
  </borders>
  <cellStyleXfs count="2">
    <xf numFmtId="0" fontId="0" fillId="0" borderId="0"/>
    <xf numFmtId="0" fontId="8" fillId="0" borderId="0"/>
  </cellStyleXfs>
  <cellXfs count="288">
    <xf numFmtId="0" fontId="0" fillId="0" borderId="0" xfId="0"/>
    <xf numFmtId="0" fontId="4" fillId="0" borderId="0" xfId="0" applyNumberFormat="1" applyFont="1" applyFill="1" applyBorder="1" applyAlignment="1" applyProtection="1">
      <alignment wrapText="1"/>
    </xf>
    <xf numFmtId="0" fontId="3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vertical="center" wrapText="1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3" fontId="3" fillId="2" borderId="4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 applyProtection="1">
      <alignment horizontal="right" wrapText="1"/>
    </xf>
    <xf numFmtId="0" fontId="10" fillId="2" borderId="3" xfId="0" applyNumberFormat="1" applyFont="1" applyFill="1" applyBorder="1" applyAlignment="1" applyProtection="1">
      <alignment horizontal="left" vertical="center" wrapText="1"/>
    </xf>
    <xf numFmtId="0" fontId="9" fillId="2" borderId="3" xfId="0" quotePrefix="1" applyFont="1" applyFill="1" applyBorder="1" applyAlignment="1">
      <alignment horizontal="left" vertical="center"/>
    </xf>
    <xf numFmtId="0" fontId="8" fillId="2" borderId="3" xfId="0" applyNumberFormat="1" applyFont="1" applyFill="1" applyBorder="1" applyAlignment="1" applyProtection="1">
      <alignment horizontal="left" vertical="center" wrapText="1"/>
    </xf>
    <xf numFmtId="0" fontId="9" fillId="2" borderId="3" xfId="0" quotePrefix="1" applyFont="1" applyFill="1" applyBorder="1" applyAlignment="1">
      <alignment horizontal="left" vertical="center" wrapText="1"/>
    </xf>
    <xf numFmtId="0" fontId="7" fillId="0" borderId="0" xfId="0" applyNumberFormat="1" applyFont="1" applyFill="1" applyBorder="1" applyAlignment="1" applyProtection="1">
      <alignment wrapText="1"/>
    </xf>
    <xf numFmtId="3" fontId="5" fillId="0" borderId="0" xfId="0" applyNumberFormat="1" applyFont="1" applyBorder="1" applyAlignment="1">
      <alignment horizontal="right"/>
    </xf>
    <xf numFmtId="0" fontId="6" fillId="4" borderId="4" xfId="0" applyNumberFormat="1" applyFont="1" applyFill="1" applyBorder="1" applyAlignment="1" applyProtection="1">
      <alignment horizontal="center" vertical="center" wrapText="1"/>
    </xf>
    <xf numFmtId="0" fontId="6" fillId="4" borderId="3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10" fillId="2" borderId="3" xfId="0" applyNumberFormat="1" applyFont="1" applyFill="1" applyBorder="1" applyAlignment="1" applyProtection="1">
      <alignment vertical="center" wrapText="1"/>
    </xf>
    <xf numFmtId="0" fontId="8" fillId="2" borderId="3" xfId="0" applyNumberFormat="1" applyFont="1" applyFill="1" applyBorder="1" applyAlignment="1" applyProtection="1">
      <alignment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6" fillId="0" borderId="1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center" wrapText="1"/>
    </xf>
    <xf numFmtId="0" fontId="6" fillId="0" borderId="2" xfId="0" quotePrefix="1" applyNumberFormat="1" applyFont="1" applyFill="1" applyBorder="1" applyAlignment="1" applyProtection="1">
      <alignment horizontal="left"/>
    </xf>
    <xf numFmtId="3" fontId="6" fillId="3" borderId="3" xfId="0" applyNumberFormat="1" applyFont="1" applyFill="1" applyBorder="1" applyAlignment="1">
      <alignment horizontal="right"/>
    </xf>
    <xf numFmtId="3" fontId="6" fillId="0" borderId="3" xfId="0" applyNumberFormat="1" applyFont="1" applyFill="1" applyBorder="1" applyAlignment="1">
      <alignment horizontal="right"/>
    </xf>
    <xf numFmtId="3" fontId="6" fillId="0" borderId="3" xfId="0" applyNumberFormat="1" applyFont="1" applyFill="1" applyBorder="1" applyAlignment="1" applyProtection="1">
      <alignment horizontal="right" wrapText="1"/>
    </xf>
    <xf numFmtId="3" fontId="6" fillId="0" borderId="3" xfId="0" applyNumberFormat="1" applyFont="1" applyBorder="1" applyAlignment="1">
      <alignment horizontal="right"/>
    </xf>
    <xf numFmtId="3" fontId="6" fillId="3" borderId="3" xfId="0" applyNumberFormat="1" applyFont="1" applyFill="1" applyBorder="1" applyAlignment="1" applyProtection="1">
      <alignment horizontal="right" wrapText="1"/>
    </xf>
    <xf numFmtId="3" fontId="6" fillId="4" borderId="1" xfId="0" quotePrefix="1" applyNumberFormat="1" applyFont="1" applyFill="1" applyBorder="1" applyAlignment="1">
      <alignment horizontal="right"/>
    </xf>
    <xf numFmtId="3" fontId="6" fillId="4" borderId="3" xfId="0" applyNumberFormat="1" applyFont="1" applyFill="1" applyBorder="1" applyAlignment="1" applyProtection="1">
      <alignment horizontal="right" wrapText="1"/>
    </xf>
    <xf numFmtId="3" fontId="6" fillId="3" borderId="1" xfId="0" quotePrefix="1" applyNumberFormat="1" applyFont="1" applyFill="1" applyBorder="1" applyAlignment="1">
      <alignment horizontal="right"/>
    </xf>
    <xf numFmtId="0" fontId="17" fillId="0" borderId="5" xfId="0" applyFont="1" applyBorder="1" applyAlignment="1">
      <alignment horizontal="right" vertical="center"/>
    </xf>
    <xf numFmtId="0" fontId="10" fillId="3" borderId="1" xfId="0" applyFont="1" applyFill="1" applyBorder="1" applyAlignment="1">
      <alignment horizontal="left" vertical="center"/>
    </xf>
    <xf numFmtId="0" fontId="8" fillId="3" borderId="2" xfId="0" applyNumberFormat="1" applyFont="1" applyFill="1" applyBorder="1" applyAlignment="1" applyProtection="1">
      <alignment vertical="center"/>
    </xf>
    <xf numFmtId="0" fontId="18" fillId="2" borderId="3" xfId="0" applyNumberFormat="1" applyFont="1" applyFill="1" applyBorder="1" applyAlignment="1" applyProtection="1">
      <alignment horizontal="center" vertical="center" wrapText="1"/>
    </xf>
    <xf numFmtId="0" fontId="6" fillId="0" borderId="0" xfId="0" applyNumberFormat="1" applyFont="1" applyFill="1" applyBorder="1" applyAlignment="1" applyProtection="1">
      <alignment horizontal="center" vertical="center" wrapText="1"/>
    </xf>
    <xf numFmtId="0" fontId="6" fillId="0" borderId="0" xfId="0" applyNumberFormat="1" applyFont="1" applyFill="1" applyBorder="1" applyAlignment="1" applyProtection="1">
      <alignment horizontal="left" wrapText="1"/>
    </xf>
    <xf numFmtId="0" fontId="6" fillId="0" borderId="0" xfId="0" quotePrefix="1" applyNumberFormat="1" applyFont="1" applyFill="1" applyBorder="1" applyAlignment="1" applyProtection="1">
      <alignment horizontal="center" vertical="center" wrapText="1"/>
    </xf>
    <xf numFmtId="0" fontId="10" fillId="0" borderId="0" xfId="0" quotePrefix="1" applyNumberFormat="1" applyFont="1" applyFill="1" applyBorder="1" applyAlignment="1" applyProtection="1">
      <alignment horizontal="left" wrapText="1"/>
    </xf>
    <xf numFmtId="0" fontId="13" fillId="0" borderId="0" xfId="0" applyFont="1"/>
    <xf numFmtId="0" fontId="20" fillId="0" borderId="0" xfId="0" applyNumberFormat="1" applyFont="1" applyFill="1" applyBorder="1" applyAlignment="1" applyProtection="1">
      <alignment horizontal="center" vertical="center" wrapText="1"/>
    </xf>
    <xf numFmtId="0" fontId="21" fillId="2" borderId="0" xfId="0" quotePrefix="1" applyFont="1" applyFill="1" applyBorder="1" applyAlignment="1">
      <alignment horizontal="center" vertical="center"/>
    </xf>
    <xf numFmtId="3" fontId="22" fillId="2" borderId="0" xfId="0" applyNumberFormat="1" applyFont="1" applyFill="1" applyBorder="1" applyAlignment="1">
      <alignment horizontal="right"/>
    </xf>
    <xf numFmtId="3" fontId="18" fillId="2" borderId="4" xfId="0" applyNumberFormat="1" applyFont="1" applyFill="1" applyBorder="1" applyAlignment="1">
      <alignment horizontal="right" vertical="center"/>
    </xf>
    <xf numFmtId="3" fontId="3" fillId="2" borderId="4" xfId="0" applyNumberFormat="1" applyFont="1" applyFill="1" applyBorder="1" applyAlignment="1">
      <alignment horizontal="right" vertical="center"/>
    </xf>
    <xf numFmtId="0" fontId="6" fillId="3" borderId="4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3" fontId="0" fillId="0" borderId="0" xfId="0" applyNumberFormat="1"/>
    <xf numFmtId="0" fontId="0" fillId="0" borderId="0" xfId="0" applyAlignment="1">
      <alignment horizontal="right"/>
    </xf>
    <xf numFmtId="0" fontId="10" fillId="3" borderId="3" xfId="0" applyNumberFormat="1" applyFont="1" applyFill="1" applyBorder="1" applyAlignment="1" applyProtection="1">
      <alignment horizontal="left" vertical="center" wrapText="1"/>
    </xf>
    <xf numFmtId="0" fontId="8" fillId="3" borderId="3" xfId="0" applyNumberFormat="1" applyFont="1" applyFill="1" applyBorder="1" applyAlignment="1" applyProtection="1">
      <alignment horizontal="left" vertical="center" wrapText="1"/>
    </xf>
    <xf numFmtId="3" fontId="3" fillId="3" borderId="4" xfId="0" applyNumberFormat="1" applyFont="1" applyFill="1" applyBorder="1" applyAlignment="1">
      <alignment horizontal="right"/>
    </xf>
    <xf numFmtId="3" fontId="3" fillId="3" borderId="3" xfId="0" applyNumberFormat="1" applyFont="1" applyFill="1" applyBorder="1" applyAlignment="1">
      <alignment horizontal="right"/>
    </xf>
    <xf numFmtId="0" fontId="8" fillId="3" borderId="3" xfId="0" quotePrefix="1" applyFont="1" applyFill="1" applyBorder="1" applyAlignment="1">
      <alignment horizontal="left" vertical="center"/>
    </xf>
    <xf numFmtId="0" fontId="9" fillId="3" borderId="3" xfId="0" quotePrefix="1" applyFont="1" applyFill="1" applyBorder="1" applyAlignment="1">
      <alignment horizontal="left" vertical="center"/>
    </xf>
    <xf numFmtId="0" fontId="8" fillId="3" borderId="3" xfId="0" applyNumberFormat="1" applyFont="1" applyFill="1" applyBorder="1" applyAlignment="1" applyProtection="1">
      <alignment vertical="center" wrapText="1"/>
    </xf>
    <xf numFmtId="3" fontId="6" fillId="2" borderId="4" xfId="0" applyNumberFormat="1" applyFont="1" applyFill="1" applyBorder="1" applyAlignment="1">
      <alignment horizontal="right"/>
    </xf>
    <xf numFmtId="3" fontId="3" fillId="3" borderId="4" xfId="0" applyNumberFormat="1" applyFont="1" applyFill="1" applyBorder="1" applyAlignment="1">
      <alignment horizontal="right" vertical="center"/>
    </xf>
    <xf numFmtId="0" fontId="9" fillId="3" borderId="3" xfId="0" quotePrefix="1" applyFont="1" applyFill="1" applyBorder="1" applyAlignment="1">
      <alignment horizontal="left" vertical="center" wrapText="1"/>
    </xf>
    <xf numFmtId="4" fontId="0" fillId="0" borderId="0" xfId="0" applyNumberFormat="1"/>
    <xf numFmtId="0" fontId="23" fillId="2" borderId="3" xfId="0" quotePrefix="1" applyFont="1" applyFill="1" applyBorder="1" applyAlignment="1">
      <alignment horizontal="left" vertical="center" wrapText="1"/>
    </xf>
    <xf numFmtId="3" fontId="24" fillId="2" borderId="4" xfId="0" applyNumberFormat="1" applyFont="1" applyFill="1" applyBorder="1" applyAlignment="1">
      <alignment horizontal="right"/>
    </xf>
    <xf numFmtId="3" fontId="24" fillId="2" borderId="3" xfId="0" applyNumberFormat="1" applyFont="1" applyFill="1" applyBorder="1" applyAlignment="1">
      <alignment horizontal="right"/>
    </xf>
    <xf numFmtId="3" fontId="6" fillId="2" borderId="3" xfId="0" applyNumberFormat="1" applyFont="1" applyFill="1" applyBorder="1" applyAlignment="1">
      <alignment horizontal="right"/>
    </xf>
    <xf numFmtId="3" fontId="6" fillId="3" borderId="4" xfId="0" applyNumberFormat="1" applyFont="1" applyFill="1" applyBorder="1" applyAlignment="1">
      <alignment horizontal="right"/>
    </xf>
    <xf numFmtId="0" fontId="10" fillId="3" borderId="3" xfId="0" applyNumberFormat="1" applyFont="1" applyFill="1" applyBorder="1" applyAlignment="1" applyProtection="1">
      <alignment vertical="center" wrapText="1"/>
    </xf>
    <xf numFmtId="3" fontId="26" fillId="0" borderId="0" xfId="1" applyNumberFormat="1" applyFont="1"/>
    <xf numFmtId="3" fontId="27" fillId="0" borderId="0" xfId="1" applyNumberFormat="1" applyFont="1" applyFill="1" applyBorder="1" applyAlignment="1">
      <alignment horizontal="left"/>
    </xf>
    <xf numFmtId="3" fontId="10" fillId="0" borderId="6" xfId="1" applyNumberFormat="1" applyFont="1" applyBorder="1" applyAlignment="1">
      <alignment horizontal="center" vertical="center" wrapText="1"/>
    </xf>
    <xf numFmtId="3" fontId="28" fillId="0" borderId="6" xfId="1" applyNumberFormat="1" applyFont="1" applyBorder="1" applyAlignment="1">
      <alignment horizontal="center" vertical="center" wrapText="1"/>
    </xf>
    <xf numFmtId="3" fontId="25" fillId="0" borderId="7" xfId="1" applyNumberFormat="1" applyFont="1" applyBorder="1" applyAlignment="1">
      <alignment horizontal="center" wrapText="1"/>
    </xf>
    <xf numFmtId="3" fontId="10" fillId="0" borderId="8" xfId="1" applyNumberFormat="1" applyFont="1" applyBorder="1" applyAlignment="1">
      <alignment horizontal="center" vertical="center" wrapText="1"/>
    </xf>
    <xf numFmtId="3" fontId="26" fillId="0" borderId="0" xfId="1" applyNumberFormat="1" applyFont="1" applyAlignment="1">
      <alignment wrapText="1"/>
    </xf>
    <xf numFmtId="3" fontId="25" fillId="5" borderId="6" xfId="1" applyNumberFormat="1" applyFont="1" applyFill="1" applyBorder="1" applyAlignment="1">
      <alignment horizontal="right" vertical="center" wrapText="1"/>
    </xf>
    <xf numFmtId="3" fontId="25" fillId="0" borderId="0" xfId="1" applyNumberFormat="1" applyFont="1" applyBorder="1" applyAlignment="1">
      <alignment horizontal="center" wrapText="1"/>
    </xf>
    <xf numFmtId="3" fontId="25" fillId="5" borderId="8" xfId="1" applyNumberFormat="1" applyFont="1" applyFill="1" applyBorder="1" applyAlignment="1">
      <alignment horizontal="right" vertical="center" wrapText="1"/>
    </xf>
    <xf numFmtId="0" fontId="29" fillId="6" borderId="6" xfId="1" applyNumberFormat="1" applyFont="1" applyFill="1" applyBorder="1" applyAlignment="1">
      <alignment horizontal="center"/>
    </xf>
    <xf numFmtId="0" fontId="30" fillId="6" borderId="6" xfId="1" applyNumberFormat="1" applyFont="1" applyFill="1" applyBorder="1" applyAlignment="1"/>
    <xf numFmtId="3" fontId="25" fillId="6" borderId="6" xfId="1" applyNumberFormat="1" applyFont="1" applyFill="1" applyBorder="1" applyAlignment="1">
      <alignment vertical="center"/>
    </xf>
    <xf numFmtId="3" fontId="25" fillId="0" borderId="0" xfId="1" applyNumberFormat="1" applyFont="1"/>
    <xf numFmtId="3" fontId="25" fillId="6" borderId="8" xfId="1" applyNumberFormat="1" applyFont="1" applyFill="1" applyBorder="1" applyAlignment="1">
      <alignment vertical="center"/>
    </xf>
    <xf numFmtId="3" fontId="26" fillId="7" borderId="0" xfId="1" applyNumberFormat="1" applyFont="1" applyFill="1"/>
    <xf numFmtId="0" fontId="29" fillId="8" borderId="6" xfId="1" applyNumberFormat="1" applyFont="1" applyFill="1" applyBorder="1" applyAlignment="1">
      <alignment horizontal="center"/>
    </xf>
    <xf numFmtId="0" fontId="30" fillId="8" borderId="6" xfId="1" applyNumberFormat="1" applyFont="1" applyFill="1" applyBorder="1" applyAlignment="1"/>
    <xf numFmtId="3" fontId="25" fillId="8" borderId="6" xfId="1" applyNumberFormat="1" applyFont="1" applyFill="1" applyBorder="1" applyAlignment="1">
      <alignment vertical="center"/>
    </xf>
    <xf numFmtId="3" fontId="25" fillId="8" borderId="0" xfId="1" applyNumberFormat="1" applyFont="1" applyFill="1"/>
    <xf numFmtId="3" fontId="25" fillId="8" borderId="8" xfId="1" applyNumberFormat="1" applyFont="1" applyFill="1" applyBorder="1" applyAlignment="1">
      <alignment vertical="center"/>
    </xf>
    <xf numFmtId="3" fontId="25" fillId="7" borderId="0" xfId="1" applyNumberFormat="1" applyFont="1" applyFill="1"/>
    <xf numFmtId="0" fontId="29" fillId="9" borderId="6" xfId="1" applyNumberFormat="1" applyFont="1" applyFill="1" applyBorder="1" applyAlignment="1">
      <alignment horizontal="center"/>
    </xf>
    <xf numFmtId="0" fontId="30" fillId="9" borderId="6" xfId="1" applyNumberFormat="1" applyFont="1" applyFill="1" applyBorder="1" applyAlignment="1"/>
    <xf numFmtId="3" fontId="25" fillId="9" borderId="6" xfId="1" applyNumberFormat="1" applyFont="1" applyFill="1" applyBorder="1" applyAlignment="1">
      <alignment vertical="center"/>
    </xf>
    <xf numFmtId="3" fontId="25" fillId="9" borderId="0" xfId="1" applyNumberFormat="1" applyFont="1" applyFill="1"/>
    <xf numFmtId="3" fontId="25" fillId="9" borderId="8" xfId="1" applyNumberFormat="1" applyFont="1" applyFill="1" applyBorder="1" applyAlignment="1">
      <alignment vertical="center"/>
    </xf>
    <xf numFmtId="0" fontId="31" fillId="7" borderId="6" xfId="1" applyNumberFormat="1" applyFont="1" applyFill="1" applyBorder="1" applyAlignment="1">
      <alignment horizontal="center"/>
    </xf>
    <xf numFmtId="0" fontId="29" fillId="7" borderId="6" xfId="1" applyNumberFormat="1" applyFont="1" applyFill="1" applyBorder="1" applyAlignment="1">
      <alignment horizontal="center"/>
    </xf>
    <xf numFmtId="0" fontId="32" fillId="7" borderId="6" xfId="1" applyNumberFormat="1" applyFont="1" applyFill="1" applyBorder="1" applyAlignment="1"/>
    <xf numFmtId="3" fontId="26" fillId="7" borderId="6" xfId="1" applyNumberFormat="1" applyFont="1" applyFill="1" applyBorder="1" applyAlignment="1">
      <alignment vertical="center"/>
    </xf>
    <xf numFmtId="3" fontId="26" fillId="7" borderId="8" xfId="1" applyNumberFormat="1" applyFont="1" applyFill="1" applyBorder="1" applyAlignment="1">
      <alignment vertical="center"/>
    </xf>
    <xf numFmtId="3" fontId="25" fillId="6" borderId="9" xfId="1" applyNumberFormat="1" applyFont="1" applyFill="1" applyBorder="1" applyAlignment="1">
      <alignment vertical="center"/>
    </xf>
    <xf numFmtId="3" fontId="26" fillId="6" borderId="0" xfId="1" applyNumberFormat="1" applyFont="1" applyFill="1"/>
    <xf numFmtId="3" fontId="25" fillId="9" borderId="9" xfId="1" applyNumberFormat="1" applyFont="1" applyFill="1" applyBorder="1" applyAlignment="1">
      <alignment vertical="center"/>
    </xf>
    <xf numFmtId="0" fontId="32" fillId="7" borderId="6" xfId="1" applyNumberFormat="1" applyFont="1" applyFill="1" applyBorder="1" applyAlignment="1">
      <alignment wrapText="1"/>
    </xf>
    <xf numFmtId="3" fontId="25" fillId="7" borderId="6" xfId="1" applyNumberFormat="1" applyFont="1" applyFill="1" applyBorder="1" applyAlignment="1">
      <alignment vertical="center"/>
    </xf>
    <xf numFmtId="0" fontId="30" fillId="8" borderId="6" xfId="1" applyNumberFormat="1" applyFont="1" applyFill="1" applyBorder="1" applyAlignment="1">
      <alignment wrapText="1"/>
    </xf>
    <xf numFmtId="3" fontId="25" fillId="6" borderId="6" xfId="1" applyNumberFormat="1" applyFont="1" applyFill="1" applyBorder="1"/>
    <xf numFmtId="3" fontId="25" fillId="6" borderId="9" xfId="1" applyNumberFormat="1" applyFont="1" applyFill="1" applyBorder="1"/>
    <xf numFmtId="3" fontId="25" fillId="6" borderId="8" xfId="1" applyNumberFormat="1" applyFont="1" applyFill="1" applyBorder="1"/>
    <xf numFmtId="3" fontId="25" fillId="6" borderId="0" xfId="1" applyNumberFormat="1" applyFont="1" applyFill="1"/>
    <xf numFmtId="3" fontId="25" fillId="8" borderId="6" xfId="1" applyNumberFormat="1" applyFont="1" applyFill="1" applyBorder="1"/>
    <xf numFmtId="3" fontId="25" fillId="8" borderId="9" xfId="1" applyNumberFormat="1" applyFont="1" applyFill="1" applyBorder="1"/>
    <xf numFmtId="3" fontId="25" fillId="8" borderId="8" xfId="1" applyNumberFormat="1" applyFont="1" applyFill="1" applyBorder="1"/>
    <xf numFmtId="3" fontId="25" fillId="9" borderId="6" xfId="1" applyNumberFormat="1" applyFont="1" applyFill="1" applyBorder="1"/>
    <xf numFmtId="3" fontId="25" fillId="9" borderId="6" xfId="1" applyNumberFormat="1" applyFont="1" applyFill="1" applyBorder="1" applyAlignment="1">
      <alignment wrapText="1"/>
    </xf>
    <xf numFmtId="3" fontId="25" fillId="9" borderId="8" xfId="1" applyNumberFormat="1" applyFont="1" applyFill="1" applyBorder="1"/>
    <xf numFmtId="3" fontId="26" fillId="7" borderId="6" xfId="1" applyNumberFormat="1" applyFont="1" applyFill="1" applyBorder="1"/>
    <xf numFmtId="3" fontId="26" fillId="7" borderId="6" xfId="1" applyNumberFormat="1" applyFont="1" applyFill="1" applyBorder="1" applyAlignment="1">
      <alignment wrapText="1"/>
    </xf>
    <xf numFmtId="3" fontId="26" fillId="7" borderId="8" xfId="1" applyNumberFormat="1" applyFont="1" applyFill="1" applyBorder="1"/>
    <xf numFmtId="0" fontId="30" fillId="9" borderId="6" xfId="1" applyNumberFormat="1" applyFont="1" applyFill="1" applyBorder="1" applyAlignment="1">
      <alignment wrapText="1"/>
    </xf>
    <xf numFmtId="0" fontId="26" fillId="0" borderId="0" xfId="1" applyNumberFormat="1" applyFont="1" applyAlignment="1">
      <alignment horizontal="center"/>
    </xf>
    <xf numFmtId="0" fontId="26" fillId="0" borderId="0" xfId="1" applyNumberFormat="1" applyFont="1"/>
    <xf numFmtId="0" fontId="8" fillId="0" borderId="0" xfId="1"/>
    <xf numFmtId="0" fontId="10" fillId="0" borderId="0" xfId="1" applyFont="1"/>
    <xf numFmtId="0" fontId="7" fillId="0" borderId="0" xfId="1" applyFont="1"/>
    <xf numFmtId="0" fontId="34" fillId="0" borderId="0" xfId="1" applyFont="1" applyAlignment="1">
      <alignment horizontal="center"/>
    </xf>
    <xf numFmtId="0" fontId="35" fillId="0" borderId="0" xfId="1" applyFont="1" applyAlignment="1">
      <alignment horizontal="right"/>
    </xf>
    <xf numFmtId="0" fontId="37" fillId="0" borderId="20" xfId="1" applyFont="1" applyBorder="1" applyAlignment="1">
      <alignment horizontal="center" wrapText="1"/>
    </xf>
    <xf numFmtId="0" fontId="7" fillId="0" borderId="21" xfId="1" applyFont="1" applyBorder="1" applyAlignment="1">
      <alignment horizontal="center" wrapText="1"/>
    </xf>
    <xf numFmtId="0" fontId="7" fillId="0" borderId="21" xfId="1" applyFont="1" applyBorder="1" applyAlignment="1">
      <alignment horizontal="center" vertical="center" wrapText="1"/>
    </xf>
    <xf numFmtId="0" fontId="7" fillId="0" borderId="22" xfId="1" applyFont="1" applyBorder="1" applyAlignment="1">
      <alignment horizontal="center" vertical="center" wrapText="1"/>
    </xf>
    <xf numFmtId="3" fontId="7" fillId="0" borderId="23" xfId="1" applyNumberFormat="1" applyFont="1" applyBorder="1" applyAlignment="1">
      <alignment horizontal="right" vertical="center" wrapText="1"/>
    </xf>
    <xf numFmtId="0" fontId="7" fillId="0" borderId="24" xfId="1" applyFont="1" applyBorder="1" applyAlignment="1">
      <alignment horizontal="center" vertical="center" wrapText="1"/>
    </xf>
    <xf numFmtId="3" fontId="7" fillId="0" borderId="6" xfId="1" applyNumberFormat="1" applyFont="1" applyBorder="1" applyAlignment="1">
      <alignment horizontal="right"/>
    </xf>
    <xf numFmtId="0" fontId="7" fillId="0" borderId="6" xfId="1" applyFont="1" applyBorder="1"/>
    <xf numFmtId="0" fontId="7" fillId="0" borderId="9" xfId="1" applyFont="1" applyBorder="1"/>
    <xf numFmtId="3" fontId="7" fillId="0" borderId="8" xfId="1" applyNumberFormat="1" applyFont="1" applyBorder="1" applyAlignment="1">
      <alignment horizontal="right"/>
    </xf>
    <xf numFmtId="0" fontId="7" fillId="0" borderId="25" xfId="1" applyFont="1" applyBorder="1"/>
    <xf numFmtId="0" fontId="7" fillId="0" borderId="8" xfId="1" applyFont="1" applyBorder="1"/>
    <xf numFmtId="0" fontId="37" fillId="0" borderId="26" xfId="1" applyFont="1" applyBorder="1" applyAlignment="1">
      <alignment horizontal="center"/>
    </xf>
    <xf numFmtId="0" fontId="37" fillId="0" borderId="13" xfId="1" applyFont="1" applyBorder="1" applyAlignment="1">
      <alignment horizontal="center"/>
    </xf>
    <xf numFmtId="3" fontId="7" fillId="0" borderId="27" xfId="1" applyNumberFormat="1" applyFont="1" applyBorder="1" applyAlignment="1">
      <alignment horizontal="right"/>
    </xf>
    <xf numFmtId="0" fontId="7" fillId="0" borderId="27" xfId="1" applyFont="1" applyBorder="1"/>
    <xf numFmtId="0" fontId="7" fillId="0" borderId="28" xfId="1" applyFont="1" applyBorder="1"/>
    <xf numFmtId="0" fontId="7" fillId="0" borderId="29" xfId="1" applyFont="1" applyBorder="1"/>
    <xf numFmtId="0" fontId="7" fillId="0" borderId="30" xfId="1" applyFont="1" applyBorder="1"/>
    <xf numFmtId="0" fontId="34" fillId="0" borderId="10" xfId="1" applyFont="1" applyBorder="1"/>
    <xf numFmtId="3" fontId="7" fillId="0" borderId="14" xfId="1" applyNumberFormat="1" applyFont="1" applyBorder="1"/>
    <xf numFmtId="3" fontId="7" fillId="0" borderId="15" xfId="1" applyNumberFormat="1" applyFont="1" applyBorder="1"/>
    <xf numFmtId="3" fontId="7" fillId="0" borderId="16" xfId="1" applyNumberFormat="1" applyFont="1" applyBorder="1"/>
    <xf numFmtId="3" fontId="7" fillId="0" borderId="17" xfId="1" applyNumberFormat="1" applyFont="1" applyBorder="1"/>
    <xf numFmtId="3" fontId="7" fillId="0" borderId="18" xfId="1" applyNumberFormat="1" applyFont="1" applyBorder="1"/>
    <xf numFmtId="0" fontId="34" fillId="0" borderId="0" xfId="1" applyFont="1"/>
    <xf numFmtId="3" fontId="7" fillId="0" borderId="0" xfId="1" applyNumberFormat="1" applyFont="1"/>
    <xf numFmtId="3" fontId="8" fillId="0" borderId="0" xfId="1" applyNumberFormat="1"/>
    <xf numFmtId="0" fontId="38" fillId="0" borderId="0" xfId="0" applyNumberFormat="1" applyFont="1" applyFill="1" applyBorder="1" applyAlignment="1" applyProtection="1">
      <alignment horizontal="center" vertical="center" wrapText="1"/>
    </xf>
    <xf numFmtId="3" fontId="39" fillId="0" borderId="0" xfId="1" applyNumberFormat="1" applyFont="1"/>
    <xf numFmtId="3" fontId="26" fillId="7" borderId="6" xfId="0" applyNumberFormat="1" applyFont="1" applyFill="1" applyBorder="1" applyAlignment="1">
      <alignment vertical="center"/>
    </xf>
    <xf numFmtId="3" fontId="19" fillId="0" borderId="6" xfId="1" applyNumberFormat="1" applyFont="1" applyBorder="1" applyAlignment="1">
      <alignment horizontal="center" vertical="center" wrapText="1"/>
    </xf>
    <xf numFmtId="0" fontId="25" fillId="0" borderId="7" xfId="1" applyNumberFormat="1" applyFont="1" applyBorder="1" applyAlignment="1">
      <alignment horizontal="center"/>
    </xf>
    <xf numFmtId="3" fontId="3" fillId="2" borderId="3" xfId="0" applyNumberFormat="1" applyFont="1" applyFill="1" applyBorder="1" applyAlignment="1">
      <alignment horizontal="right" vertical="center"/>
    </xf>
    <xf numFmtId="0" fontId="18" fillId="4" borderId="3" xfId="0" applyNumberFormat="1" applyFont="1" applyFill="1" applyBorder="1" applyAlignment="1" applyProtection="1">
      <alignment horizontal="center" vertical="center" wrapText="1"/>
    </xf>
    <xf numFmtId="0" fontId="18" fillId="4" borderId="4" xfId="0" applyNumberFormat="1" applyFont="1" applyFill="1" applyBorder="1" applyAlignment="1" applyProtection="1">
      <alignment horizontal="center" vertical="center" wrapText="1"/>
    </xf>
    <xf numFmtId="0" fontId="40" fillId="0" borderId="0" xfId="0" applyFont="1"/>
    <xf numFmtId="4" fontId="41" fillId="0" borderId="0" xfId="0" applyNumberFormat="1" applyFont="1"/>
    <xf numFmtId="3" fontId="6" fillId="2" borderId="4" xfId="0" applyNumberFormat="1" applyFont="1" applyFill="1" applyBorder="1" applyAlignment="1">
      <alignment horizontal="right" vertical="center"/>
    </xf>
    <xf numFmtId="0" fontId="42" fillId="0" borderId="0" xfId="0" applyNumberFormat="1" applyFont="1" applyFill="1" applyBorder="1" applyAlignment="1" applyProtection="1">
      <alignment horizontal="center" vertical="center" wrapText="1"/>
    </xf>
    <xf numFmtId="0" fontId="10" fillId="2" borderId="3" xfId="0" applyNumberFormat="1" applyFont="1" applyFill="1" applyBorder="1" applyAlignment="1" applyProtection="1">
      <alignment horizontal="center" vertical="center" wrapText="1"/>
    </xf>
    <xf numFmtId="0" fontId="10" fillId="3" borderId="3" xfId="0" applyNumberFormat="1" applyFont="1" applyFill="1" applyBorder="1" applyAlignment="1" applyProtection="1">
      <alignment horizontal="center" vertical="center" wrapText="1"/>
    </xf>
    <xf numFmtId="0" fontId="8" fillId="3" borderId="3" xfId="0" applyNumberFormat="1" applyFont="1" applyFill="1" applyBorder="1" applyAlignment="1" applyProtection="1">
      <alignment horizontal="center" vertical="center" wrapText="1"/>
    </xf>
    <xf numFmtId="0" fontId="8" fillId="2" borderId="3" xfId="0" quotePrefix="1" applyFont="1" applyFill="1" applyBorder="1" applyAlignment="1">
      <alignment horizontal="center" vertical="center"/>
    </xf>
    <xf numFmtId="0" fontId="9" fillId="2" borderId="3" xfId="0" quotePrefix="1" applyFont="1" applyFill="1" applyBorder="1" applyAlignment="1">
      <alignment horizontal="center" vertical="center"/>
    </xf>
    <xf numFmtId="0" fontId="8" fillId="3" borderId="3" xfId="0" quotePrefix="1" applyFont="1" applyFill="1" applyBorder="1" applyAlignment="1">
      <alignment horizontal="center" vertical="center"/>
    </xf>
    <xf numFmtId="0" fontId="9" fillId="3" borderId="3" xfId="0" quotePrefix="1" applyFont="1" applyFill="1" applyBorder="1" applyAlignment="1">
      <alignment horizontal="center" vertical="center"/>
    </xf>
    <xf numFmtId="0" fontId="8" fillId="2" borderId="3" xfId="0" applyNumberFormat="1" applyFont="1" applyFill="1" applyBorder="1" applyAlignment="1" applyProtection="1">
      <alignment horizontal="center" vertical="center" wrapText="1"/>
    </xf>
    <xf numFmtId="0" fontId="10" fillId="2" borderId="3" xfId="0" quotePrefix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3" xfId="0" applyNumberFormat="1" applyFont="1" applyFill="1" applyBorder="1" applyAlignment="1" applyProtection="1">
      <alignment horizontal="center" vertical="center"/>
    </xf>
    <xf numFmtId="0" fontId="43" fillId="4" borderId="4" xfId="0" applyNumberFormat="1" applyFont="1" applyFill="1" applyBorder="1" applyAlignment="1" applyProtection="1">
      <alignment horizontal="center" vertical="center" wrapText="1"/>
    </xf>
    <xf numFmtId="0" fontId="10" fillId="3" borderId="3" xfId="0" applyFont="1" applyFill="1" applyBorder="1" applyAlignment="1">
      <alignment horizontal="center" vertical="center"/>
    </xf>
    <xf numFmtId="0" fontId="10" fillId="3" borderId="3" xfId="0" applyNumberFormat="1" applyFont="1" applyFill="1" applyBorder="1" applyAlignment="1" applyProtection="1">
      <alignment horizontal="center" vertical="center"/>
    </xf>
    <xf numFmtId="0" fontId="18" fillId="2" borderId="4" xfId="0" applyNumberFormat="1" applyFont="1" applyFill="1" applyBorder="1" applyAlignment="1" applyProtection="1">
      <alignment horizontal="left" vertical="center" wrapText="1"/>
    </xf>
    <xf numFmtId="0" fontId="18" fillId="11" borderId="4" xfId="0" applyNumberFormat="1" applyFont="1" applyFill="1" applyBorder="1" applyAlignment="1" applyProtection="1">
      <alignment horizontal="left" vertical="center" wrapText="1"/>
    </xf>
    <xf numFmtId="3" fontId="3" fillId="11" borderId="4" xfId="0" applyNumberFormat="1" applyFont="1" applyFill="1" applyBorder="1" applyAlignment="1">
      <alignment horizontal="right"/>
    </xf>
    <xf numFmtId="3" fontId="6" fillId="11" borderId="4" xfId="0" applyNumberFormat="1" applyFont="1" applyFill="1" applyBorder="1" applyAlignment="1">
      <alignment horizontal="right"/>
    </xf>
    <xf numFmtId="0" fontId="44" fillId="12" borderId="4" xfId="0" applyNumberFormat="1" applyFont="1" applyFill="1" applyBorder="1" applyAlignment="1" applyProtection="1">
      <alignment horizontal="left" vertical="center" wrapText="1"/>
    </xf>
    <xf numFmtId="3" fontId="6" fillId="12" borderId="4" xfId="0" applyNumberFormat="1" applyFont="1" applyFill="1" applyBorder="1" applyAlignment="1">
      <alignment horizontal="right"/>
    </xf>
    <xf numFmtId="3" fontId="6" fillId="2" borderId="3" xfId="0" applyNumberFormat="1" applyFont="1" applyFill="1" applyBorder="1" applyAlignment="1" applyProtection="1">
      <alignment horizontal="right" wrapText="1"/>
    </xf>
    <xf numFmtId="3" fontId="8" fillId="0" borderId="0" xfId="1" applyNumberFormat="1" applyFont="1" applyAlignment="1">
      <alignment horizontal="center"/>
    </xf>
    <xf numFmtId="3" fontId="8" fillId="0" borderId="0" xfId="1" applyNumberFormat="1" applyFont="1"/>
    <xf numFmtId="0" fontId="8" fillId="0" borderId="0" xfId="1" applyNumberFormat="1" applyFont="1" applyAlignment="1">
      <alignment horizontal="left"/>
    </xf>
    <xf numFmtId="0" fontId="8" fillId="0" borderId="0" xfId="1" applyNumberFormat="1" applyFont="1" applyAlignment="1">
      <alignment horizontal="center"/>
    </xf>
    <xf numFmtId="0" fontId="8" fillId="0" borderId="0" xfId="1" applyFont="1"/>
    <xf numFmtId="164" fontId="8" fillId="0" borderId="0" xfId="1" applyNumberFormat="1" applyFont="1" applyAlignment="1">
      <alignment horizontal="center"/>
    </xf>
    <xf numFmtId="3" fontId="8" fillId="0" borderId="0" xfId="1" applyNumberFormat="1" applyFont="1" applyAlignment="1">
      <alignment horizontal="left"/>
    </xf>
    <xf numFmtId="0" fontId="42" fillId="0" borderId="0" xfId="0" applyNumberFormat="1" applyFont="1" applyFill="1" applyBorder="1" applyAlignment="1" applyProtection="1">
      <alignment horizontal="right" vertical="center" wrapText="1"/>
    </xf>
    <xf numFmtId="0" fontId="10" fillId="13" borderId="13" xfId="1" applyFont="1" applyFill="1" applyBorder="1" applyAlignment="1">
      <alignment horizontal="right" vertical="center" wrapText="1"/>
    </xf>
    <xf numFmtId="0" fontId="10" fillId="13" borderId="19" xfId="1" applyFont="1" applyFill="1" applyBorder="1" applyAlignment="1">
      <alignment horizontal="left" wrapText="1"/>
    </xf>
    <xf numFmtId="0" fontId="10" fillId="13" borderId="37" xfId="1" applyFont="1" applyFill="1" applyBorder="1" applyAlignment="1">
      <alignment horizontal="center"/>
    </xf>
    <xf numFmtId="0" fontId="45" fillId="0" borderId="0" xfId="0" applyFont="1"/>
    <xf numFmtId="3" fontId="43" fillId="0" borderId="3" xfId="0" applyNumberFormat="1" applyFont="1" applyBorder="1" applyAlignment="1">
      <alignment horizontal="right"/>
    </xf>
    <xf numFmtId="3" fontId="43" fillId="3" borderId="3" xfId="0" applyNumberFormat="1" applyFont="1" applyFill="1" applyBorder="1" applyAlignment="1">
      <alignment horizontal="right"/>
    </xf>
    <xf numFmtId="0" fontId="3" fillId="0" borderId="0" xfId="0" applyNumberFormat="1" applyFont="1" applyFill="1" applyBorder="1" applyAlignment="1" applyProtection="1">
      <alignment horizontal="right" vertical="center" wrapText="1"/>
    </xf>
    <xf numFmtId="0" fontId="22" fillId="0" borderId="0" xfId="0" applyNumberFormat="1" applyFont="1" applyFill="1" applyBorder="1" applyAlignment="1" applyProtection="1">
      <alignment horizontal="right" vertical="center" wrapText="1"/>
    </xf>
    <xf numFmtId="0" fontId="6" fillId="2" borderId="1" xfId="0" applyNumberFormat="1" applyFont="1" applyFill="1" applyBorder="1" applyAlignment="1" applyProtection="1">
      <alignment horizontal="center" vertical="center" wrapText="1"/>
    </xf>
    <xf numFmtId="0" fontId="6" fillId="2" borderId="4" xfId="0" applyNumberFormat="1" applyFont="1" applyFill="1" applyBorder="1" applyAlignment="1" applyProtection="1">
      <alignment horizontal="center" vertical="center" wrapText="1"/>
    </xf>
    <xf numFmtId="0" fontId="10" fillId="0" borderId="1" xfId="0" quotePrefix="1" applyNumberFormat="1" applyFont="1" applyFill="1" applyBorder="1" applyAlignment="1" applyProtection="1">
      <alignment horizontal="left" vertical="center" wrapText="1"/>
    </xf>
    <xf numFmtId="0" fontId="8" fillId="0" borderId="2" xfId="0" applyNumberFormat="1" applyFont="1" applyFill="1" applyBorder="1" applyAlignment="1" applyProtection="1">
      <alignment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2" fillId="0" borderId="0" xfId="0" applyFont="1" applyAlignment="1">
      <alignment wrapText="1"/>
    </xf>
    <xf numFmtId="0" fontId="11" fillId="0" borderId="0" xfId="0" applyNumberFormat="1" applyFont="1" applyFill="1" applyBorder="1" applyAlignment="1" applyProtection="1">
      <alignment vertical="center" wrapText="1"/>
    </xf>
    <xf numFmtId="0" fontId="10" fillId="3" borderId="1" xfId="0" applyNumberFormat="1" applyFont="1" applyFill="1" applyBorder="1" applyAlignment="1" applyProtection="1">
      <alignment horizontal="left" vertical="center" wrapText="1"/>
    </xf>
    <xf numFmtId="0" fontId="8" fillId="3" borderId="2" xfId="0" applyNumberFormat="1" applyFont="1" applyFill="1" applyBorder="1" applyAlignment="1" applyProtection="1">
      <alignment vertical="center" wrapText="1"/>
    </xf>
    <xf numFmtId="0" fontId="8" fillId="3" borderId="2" xfId="0" applyNumberFormat="1" applyFont="1" applyFill="1" applyBorder="1" applyAlignment="1" applyProtection="1">
      <alignment vertical="center"/>
    </xf>
    <xf numFmtId="0" fontId="10" fillId="0" borderId="1" xfId="0" applyNumberFormat="1" applyFont="1" applyFill="1" applyBorder="1" applyAlignment="1" applyProtection="1">
      <alignment horizontal="left" vertical="center" wrapText="1"/>
    </xf>
    <xf numFmtId="0" fontId="8" fillId="0" borderId="2" xfId="0" applyNumberFormat="1" applyFont="1" applyFill="1" applyBorder="1" applyAlignment="1" applyProtection="1">
      <alignment vertical="center"/>
    </xf>
    <xf numFmtId="0" fontId="10" fillId="0" borderId="1" xfId="0" quotePrefix="1" applyFont="1" applyFill="1" applyBorder="1" applyAlignment="1">
      <alignment horizontal="left" vertical="center"/>
    </xf>
    <xf numFmtId="0" fontId="10" fillId="0" borderId="2" xfId="0" applyNumberFormat="1" applyFont="1" applyFill="1" applyBorder="1" applyAlignment="1" applyProtection="1">
      <alignment horizontal="left" vertical="center" wrapText="1"/>
    </xf>
    <xf numFmtId="0" fontId="10" fillId="0" borderId="4" xfId="0" applyNumberFormat="1" applyFont="1" applyFill="1" applyBorder="1" applyAlignment="1" applyProtection="1">
      <alignment horizontal="left" vertical="center" wrapText="1"/>
    </xf>
    <xf numFmtId="0" fontId="10" fillId="3" borderId="1" xfId="0" quotePrefix="1" applyNumberFormat="1" applyFont="1" applyFill="1" applyBorder="1" applyAlignment="1" applyProtection="1">
      <alignment horizontal="left" vertical="center" wrapText="1"/>
    </xf>
    <xf numFmtId="0" fontId="10" fillId="0" borderId="1" xfId="0" quotePrefix="1" applyFont="1" applyBorder="1" applyAlignment="1">
      <alignment horizontal="left" vertical="center"/>
    </xf>
    <xf numFmtId="0" fontId="14" fillId="0" borderId="0" xfId="0" applyNumberFormat="1" applyFont="1" applyFill="1" applyBorder="1" applyAlignment="1" applyProtection="1">
      <alignment wrapText="1"/>
    </xf>
    <xf numFmtId="0" fontId="16" fillId="0" borderId="0" xfId="0" applyNumberFormat="1" applyFont="1" applyFill="1" applyBorder="1" applyAlignment="1" applyProtection="1">
      <alignment wrapText="1"/>
    </xf>
    <xf numFmtId="0" fontId="6" fillId="4" borderId="1" xfId="0" applyNumberFormat="1" applyFont="1" applyFill="1" applyBorder="1" applyAlignment="1" applyProtection="1">
      <alignment horizontal="left" vertical="center" wrapText="1"/>
    </xf>
    <xf numFmtId="0" fontId="6" fillId="4" borderId="2" xfId="0" applyNumberFormat="1" applyFont="1" applyFill="1" applyBorder="1" applyAlignment="1" applyProtection="1">
      <alignment horizontal="left" vertical="center" wrapText="1"/>
    </xf>
    <xf numFmtId="0" fontId="6" fillId="4" borderId="4" xfId="0" applyNumberFormat="1" applyFont="1" applyFill="1" applyBorder="1" applyAlignment="1" applyProtection="1">
      <alignment horizontal="left" vertical="center" wrapText="1"/>
    </xf>
    <xf numFmtId="0" fontId="6" fillId="3" borderId="1" xfId="0" applyNumberFormat="1" applyFont="1" applyFill="1" applyBorder="1" applyAlignment="1" applyProtection="1">
      <alignment horizontal="left" vertical="center" wrapText="1"/>
    </xf>
    <xf numFmtId="0" fontId="6" fillId="3" borderId="2" xfId="0" applyNumberFormat="1" applyFont="1" applyFill="1" applyBorder="1" applyAlignment="1" applyProtection="1">
      <alignment horizontal="left" vertical="center" wrapText="1"/>
    </xf>
    <xf numFmtId="0" fontId="6" fillId="3" borderId="4" xfId="0" applyNumberFormat="1" applyFont="1" applyFill="1" applyBorder="1" applyAlignment="1" applyProtection="1">
      <alignment horizontal="left" vertical="center" wrapText="1"/>
    </xf>
    <xf numFmtId="0" fontId="6" fillId="4" borderId="1" xfId="0" applyNumberFormat="1" applyFont="1" applyFill="1" applyBorder="1" applyAlignment="1" applyProtection="1">
      <alignment horizontal="center" vertical="center" wrapText="1"/>
    </xf>
    <xf numFmtId="0" fontId="6" fillId="4" borderId="4" xfId="0" applyNumberFormat="1" applyFont="1" applyFill="1" applyBorder="1" applyAlignment="1" applyProtection="1">
      <alignment horizontal="center" vertical="center" wrapText="1"/>
    </xf>
    <xf numFmtId="0" fontId="10" fillId="2" borderId="1" xfId="0" applyNumberFormat="1" applyFont="1" applyFill="1" applyBorder="1" applyAlignment="1" applyProtection="1">
      <alignment horizontal="center" vertical="center" wrapText="1"/>
    </xf>
    <xf numFmtId="0" fontId="10" fillId="2" borderId="2" xfId="0" applyNumberFormat="1" applyFont="1" applyFill="1" applyBorder="1" applyAlignment="1" applyProtection="1">
      <alignment horizontal="center" vertical="center" wrapText="1"/>
    </xf>
    <xf numFmtId="0" fontId="10" fillId="2" borderId="4" xfId="0" applyNumberFormat="1" applyFont="1" applyFill="1" applyBorder="1" applyAlignment="1" applyProtection="1">
      <alignment horizontal="center" vertical="center" wrapText="1"/>
    </xf>
    <xf numFmtId="0" fontId="12" fillId="0" borderId="0" xfId="0" applyFont="1" applyAlignment="1">
      <alignment vertical="center" wrapText="1"/>
    </xf>
    <xf numFmtId="0" fontId="19" fillId="2" borderId="1" xfId="0" quotePrefix="1" applyFont="1" applyFill="1" applyBorder="1" applyAlignment="1">
      <alignment horizontal="center" vertical="center"/>
    </xf>
    <xf numFmtId="0" fontId="19" fillId="2" borderId="2" xfId="0" quotePrefix="1" applyFont="1" applyFill="1" applyBorder="1" applyAlignment="1">
      <alignment horizontal="center" vertical="center"/>
    </xf>
    <xf numFmtId="0" fontId="19" fillId="2" borderId="4" xfId="0" quotePrefix="1" applyFont="1" applyFill="1" applyBorder="1" applyAlignment="1">
      <alignment horizontal="center" vertical="center"/>
    </xf>
    <xf numFmtId="0" fontId="43" fillId="4" borderId="1" xfId="0" applyNumberFormat="1" applyFont="1" applyFill="1" applyBorder="1" applyAlignment="1" applyProtection="1">
      <alignment horizontal="center" vertical="center" wrapText="1"/>
    </xf>
    <xf numFmtId="0" fontId="43" fillId="4" borderId="4" xfId="0" applyNumberFormat="1" applyFont="1" applyFill="1" applyBorder="1" applyAlignment="1" applyProtection="1">
      <alignment horizontal="center" vertical="center" wrapText="1"/>
    </xf>
    <xf numFmtId="0" fontId="6" fillId="2" borderId="1" xfId="0" applyNumberFormat="1" applyFont="1" applyFill="1" applyBorder="1" applyAlignment="1" applyProtection="1">
      <alignment horizontal="right" vertical="center" wrapText="1"/>
    </xf>
    <xf numFmtId="0" fontId="6" fillId="2" borderId="2" xfId="0" applyNumberFormat="1" applyFont="1" applyFill="1" applyBorder="1" applyAlignment="1" applyProtection="1">
      <alignment horizontal="right" vertical="center" wrapText="1"/>
    </xf>
    <xf numFmtId="0" fontId="6" fillId="2" borderId="4" xfId="0" applyNumberFormat="1" applyFont="1" applyFill="1" applyBorder="1" applyAlignment="1" applyProtection="1">
      <alignment horizontal="righ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 indent="1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0" fontId="44" fillId="12" borderId="1" xfId="0" applyNumberFormat="1" applyFont="1" applyFill="1" applyBorder="1" applyAlignment="1" applyProtection="1">
      <alignment horizontal="left" vertical="center" wrapText="1"/>
    </xf>
    <xf numFmtId="0" fontId="44" fillId="12" borderId="2" xfId="0" applyNumberFormat="1" applyFont="1" applyFill="1" applyBorder="1" applyAlignment="1" applyProtection="1">
      <alignment horizontal="left" vertical="center" wrapText="1"/>
    </xf>
    <xf numFmtId="0" fontId="44" fillId="12" borderId="4" xfId="0" applyNumberFormat="1" applyFont="1" applyFill="1" applyBorder="1" applyAlignment="1" applyProtection="1">
      <alignment horizontal="left" vertical="center" wrapText="1"/>
    </xf>
    <xf numFmtId="0" fontId="6" fillId="2" borderId="1" xfId="0" applyNumberFormat="1" applyFont="1" applyFill="1" applyBorder="1" applyAlignment="1" applyProtection="1">
      <alignment horizontal="left" vertical="center" wrapText="1"/>
    </xf>
    <xf numFmtId="0" fontId="6" fillId="2" borderId="2" xfId="0" applyNumberFormat="1" applyFont="1" applyFill="1" applyBorder="1" applyAlignment="1" applyProtection="1">
      <alignment horizontal="left" vertical="center"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6" fillId="11" borderId="1" xfId="0" applyNumberFormat="1" applyFont="1" applyFill="1" applyBorder="1" applyAlignment="1" applyProtection="1">
      <alignment horizontal="left" vertical="center" wrapText="1"/>
    </xf>
    <xf numFmtId="0" fontId="6" fillId="11" borderId="2" xfId="0" applyNumberFormat="1" applyFont="1" applyFill="1" applyBorder="1" applyAlignment="1" applyProtection="1">
      <alignment horizontal="left" vertical="center" wrapText="1"/>
    </xf>
    <xf numFmtId="0" fontId="6" fillId="11" borderId="4" xfId="0" applyNumberFormat="1" applyFont="1" applyFill="1" applyBorder="1" applyAlignment="1" applyProtection="1">
      <alignment horizontal="left" vertical="center" wrapText="1"/>
    </xf>
    <xf numFmtId="0" fontId="13" fillId="4" borderId="2" xfId="0" applyFont="1" applyFill="1" applyBorder="1" applyAlignment="1">
      <alignment horizontal="center" vertical="center" wrapText="1"/>
    </xf>
    <xf numFmtId="0" fontId="13" fillId="4" borderId="4" xfId="0" applyFont="1" applyFill="1" applyBorder="1" applyAlignment="1">
      <alignment horizontal="center" vertical="center" wrapText="1"/>
    </xf>
    <xf numFmtId="0" fontId="33" fillId="0" borderId="0" xfId="1" applyFont="1" applyBorder="1" applyAlignment="1">
      <alignment horizontal="center"/>
    </xf>
    <xf numFmtId="0" fontId="34" fillId="0" borderId="0" xfId="1" applyFont="1" applyBorder="1" applyAlignment="1">
      <alignment horizontal="center"/>
    </xf>
    <xf numFmtId="0" fontId="10" fillId="10" borderId="12" xfId="1" applyFont="1" applyFill="1" applyBorder="1" applyAlignment="1">
      <alignment horizontal="center" wrapText="1"/>
    </xf>
    <xf numFmtId="0" fontId="10" fillId="10" borderId="10" xfId="1" applyFont="1" applyFill="1" applyBorder="1" applyAlignment="1">
      <alignment horizontal="center"/>
    </xf>
    <xf numFmtId="0" fontId="10" fillId="10" borderId="38" xfId="1" applyFont="1" applyFill="1" applyBorder="1" applyAlignment="1">
      <alignment horizontal="center"/>
    </xf>
    <xf numFmtId="0" fontId="10" fillId="10" borderId="12" xfId="1" applyFont="1" applyFill="1" applyBorder="1" applyAlignment="1">
      <alignment horizontal="center" vertical="center" wrapText="1"/>
    </xf>
    <xf numFmtId="0" fontId="10" fillId="10" borderId="10" xfId="1" applyFont="1" applyFill="1" applyBorder="1" applyAlignment="1">
      <alignment horizontal="center" vertical="center"/>
    </xf>
    <xf numFmtId="0" fontId="10" fillId="0" borderId="17" xfId="1" applyFont="1" applyBorder="1" applyAlignment="1">
      <alignment horizontal="center" vertical="center" wrapText="1"/>
    </xf>
    <xf numFmtId="0" fontId="10" fillId="0" borderId="15" xfId="1" applyFont="1" applyBorder="1" applyAlignment="1">
      <alignment horizontal="center" vertical="center" wrapText="1"/>
    </xf>
    <xf numFmtId="0" fontId="19" fillId="0" borderId="15" xfId="1" applyFont="1" applyBorder="1" applyAlignment="1">
      <alignment horizontal="center" vertical="center" wrapText="1"/>
    </xf>
    <xf numFmtId="0" fontId="36" fillId="0" borderId="15" xfId="1" applyFont="1" applyBorder="1" applyAlignment="1">
      <alignment horizontal="center" vertical="center" wrapText="1"/>
    </xf>
    <xf numFmtId="0" fontId="36" fillId="0" borderId="18" xfId="1" applyFont="1" applyBorder="1" applyAlignment="1">
      <alignment horizontal="center" vertical="center" wrapText="1"/>
    </xf>
    <xf numFmtId="3" fontId="34" fillId="0" borderId="10" xfId="1" applyNumberFormat="1" applyFont="1" applyBorder="1" applyAlignment="1">
      <alignment horizontal="center"/>
    </xf>
    <xf numFmtId="3" fontId="34" fillId="0" borderId="11" xfId="1" applyNumberFormat="1" applyFont="1" applyBorder="1" applyAlignment="1">
      <alignment horizontal="center"/>
    </xf>
    <xf numFmtId="3" fontId="34" fillId="0" borderId="12" xfId="1" applyNumberFormat="1" applyFont="1" applyBorder="1" applyAlignment="1">
      <alignment horizontal="center"/>
    </xf>
    <xf numFmtId="0" fontId="7" fillId="0" borderId="0" xfId="1" applyFont="1" applyBorder="1" applyAlignment="1">
      <alignment wrapText="1"/>
    </xf>
    <xf numFmtId="0" fontId="19" fillId="0" borderId="39" xfId="1" applyFont="1" applyBorder="1" applyAlignment="1">
      <alignment horizontal="center" vertical="center" wrapText="1"/>
    </xf>
    <xf numFmtId="0" fontId="29" fillId="5" borderId="6" xfId="1" applyNumberFormat="1" applyFont="1" applyFill="1" applyBorder="1" applyAlignment="1">
      <alignment horizontal="center" vertical="center" wrapText="1"/>
    </xf>
    <xf numFmtId="3" fontId="19" fillId="0" borderId="9" xfId="1" applyNumberFormat="1" applyFont="1" applyBorder="1" applyAlignment="1">
      <alignment horizontal="center" vertical="center"/>
    </xf>
    <xf numFmtId="3" fontId="19" fillId="0" borderId="7" xfId="1" applyNumberFormat="1" applyFont="1" applyBorder="1" applyAlignment="1">
      <alignment horizontal="center" vertical="center"/>
    </xf>
    <xf numFmtId="3" fontId="19" fillId="0" borderId="32" xfId="1" applyNumberFormat="1" applyFont="1" applyBorder="1" applyAlignment="1">
      <alignment horizontal="center" vertical="center"/>
    </xf>
    <xf numFmtId="3" fontId="19" fillId="0" borderId="31" xfId="1" applyNumberFormat="1" applyFont="1" applyBorder="1" applyAlignment="1">
      <alignment horizontal="center" vertical="center"/>
    </xf>
    <xf numFmtId="0" fontId="25" fillId="0" borderId="0" xfId="1" applyNumberFormat="1" applyFont="1" applyBorder="1" applyAlignment="1">
      <alignment horizontal="center" wrapText="1"/>
    </xf>
    <xf numFmtId="0" fontId="19" fillId="0" borderId="33" xfId="1" applyNumberFormat="1" applyFont="1" applyBorder="1" applyAlignment="1">
      <alignment horizontal="center" vertical="center" wrapText="1"/>
    </xf>
    <xf numFmtId="0" fontId="19" fillId="0" borderId="34" xfId="1" applyNumberFormat="1" applyFont="1" applyBorder="1" applyAlignment="1">
      <alignment horizontal="center" vertical="center" wrapText="1"/>
    </xf>
    <xf numFmtId="0" fontId="25" fillId="0" borderId="35" xfId="1" applyNumberFormat="1" applyFont="1" applyBorder="1" applyAlignment="1">
      <alignment horizontal="center" vertical="center" wrapText="1"/>
    </xf>
    <xf numFmtId="0" fontId="25" fillId="0" borderId="36" xfId="1" applyNumberFormat="1" applyFont="1" applyBorder="1" applyAlignment="1">
      <alignment horizontal="center" vertical="center" wrapText="1"/>
    </xf>
  </cellXfs>
  <cellStyles count="2">
    <cellStyle name="Normalno" xfId="0" builtinId="0"/>
    <cellStyle name="Normalno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6</xdr:row>
      <xdr:rowOff>19049</xdr:rowOff>
    </xdr:from>
    <xdr:to>
      <xdr:col>0</xdr:col>
      <xdr:colOff>2423583</xdr:colOff>
      <xdr:row>8</xdr:row>
      <xdr:rowOff>931332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>
          <a:spLocks noChangeShapeType="1"/>
        </xdr:cNvSpPr>
      </xdr:nvSpPr>
      <xdr:spPr bwMode="auto">
        <a:xfrm>
          <a:off x="28575" y="1299632"/>
          <a:ext cx="2395008" cy="1494367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41"/>
  <sheetViews>
    <sheetView tabSelected="1" zoomScaleNormal="100" workbookViewId="0">
      <selection activeCell="H7" sqref="H7:I7"/>
    </sheetView>
  </sheetViews>
  <sheetFormatPr defaultRowHeight="15" x14ac:dyDescent="0.25"/>
  <cols>
    <col min="1" max="1" width="9.140625" style="45"/>
    <col min="5" max="5" width="17.85546875" customWidth="1"/>
    <col min="6" max="15" width="14.7109375" customWidth="1"/>
    <col min="18" max="18" width="11.7109375" bestFit="1" customWidth="1"/>
  </cols>
  <sheetData>
    <row r="1" spans="1:18" ht="52.5" customHeight="1" x14ac:dyDescent="0.25">
      <c r="A1" s="212" t="s">
        <v>65</v>
      </c>
      <c r="B1" s="212"/>
      <c r="C1" s="212"/>
      <c r="D1" s="212"/>
      <c r="E1" s="212"/>
      <c r="F1" s="212"/>
      <c r="G1" s="212"/>
      <c r="H1" s="212"/>
      <c r="I1" s="212"/>
      <c r="J1" s="212"/>
      <c r="K1" s="212"/>
      <c r="L1" s="212"/>
      <c r="M1" s="212"/>
      <c r="N1" s="212"/>
      <c r="O1" s="212"/>
    </row>
    <row r="2" spans="1:18" ht="18" customHeight="1" x14ac:dyDescent="0.25">
      <c r="A2" s="41"/>
      <c r="B2" s="3"/>
      <c r="C2" s="3"/>
      <c r="D2" s="3"/>
      <c r="E2" s="3"/>
      <c r="F2" s="3"/>
      <c r="G2" s="21"/>
      <c r="H2" s="3"/>
      <c r="I2" s="21"/>
      <c r="J2" s="3"/>
      <c r="K2" s="21"/>
      <c r="L2" s="3"/>
      <c r="M2" s="21"/>
      <c r="N2" s="21"/>
      <c r="O2" s="3"/>
    </row>
    <row r="3" spans="1:18" ht="15.75" x14ac:dyDescent="0.25">
      <c r="A3" s="212" t="s">
        <v>34</v>
      </c>
      <c r="B3" s="212"/>
      <c r="C3" s="212"/>
      <c r="D3" s="212"/>
      <c r="E3" s="212"/>
      <c r="F3" s="212"/>
      <c r="G3" s="212"/>
      <c r="H3" s="212"/>
      <c r="I3" s="212"/>
      <c r="J3" s="212"/>
      <c r="K3" s="212"/>
      <c r="L3" s="214"/>
      <c r="M3" s="214"/>
      <c r="N3" s="214"/>
      <c r="O3" s="214"/>
    </row>
    <row r="4" spans="1:18" ht="18" x14ac:dyDescent="0.25">
      <c r="A4" s="41"/>
      <c r="B4" s="3"/>
      <c r="C4" s="3"/>
      <c r="D4" s="3"/>
      <c r="E4" s="3"/>
      <c r="F4" s="3"/>
      <c r="G4" s="46">
        <v>7.5345000000000004</v>
      </c>
      <c r="H4" s="3"/>
      <c r="I4" s="21"/>
      <c r="J4" s="3"/>
      <c r="K4" s="21"/>
      <c r="L4" s="4"/>
      <c r="M4" s="4"/>
      <c r="N4" s="4"/>
      <c r="O4" s="4"/>
    </row>
    <row r="5" spans="1:18" ht="18" customHeight="1" x14ac:dyDescent="0.25">
      <c r="A5" s="212" t="s">
        <v>42</v>
      </c>
      <c r="B5" s="213"/>
      <c r="C5" s="213"/>
      <c r="D5" s="213"/>
      <c r="E5" s="213"/>
      <c r="F5" s="213"/>
      <c r="G5" s="213"/>
      <c r="H5" s="213"/>
      <c r="I5" s="213"/>
      <c r="J5" s="213"/>
      <c r="K5" s="213"/>
      <c r="L5" s="213"/>
      <c r="M5" s="213"/>
      <c r="N5" s="213"/>
      <c r="O5" s="213"/>
    </row>
    <row r="6" spans="1:18" ht="18" x14ac:dyDescent="0.25">
      <c r="A6" s="42"/>
      <c r="B6" s="1"/>
      <c r="C6" s="1"/>
      <c r="D6" s="1"/>
      <c r="E6" s="5"/>
      <c r="F6" s="6"/>
      <c r="G6" s="6"/>
      <c r="H6" s="6"/>
      <c r="I6" s="6"/>
      <c r="J6" s="6"/>
      <c r="K6" s="6"/>
      <c r="L6" s="6"/>
      <c r="M6" s="6"/>
      <c r="N6" s="6"/>
      <c r="O6" s="37" t="s">
        <v>47</v>
      </c>
    </row>
    <row r="7" spans="1:18" ht="25.5" customHeight="1" x14ac:dyDescent="0.25">
      <c r="A7" s="25"/>
      <c r="B7" s="26"/>
      <c r="C7" s="26"/>
      <c r="D7" s="27"/>
      <c r="E7" s="28"/>
      <c r="F7" s="208" t="s">
        <v>44</v>
      </c>
      <c r="G7" s="209"/>
      <c r="H7" s="208" t="s">
        <v>45</v>
      </c>
      <c r="I7" s="209"/>
      <c r="J7" s="208" t="s">
        <v>50</v>
      </c>
      <c r="K7" s="209"/>
      <c r="L7" s="208" t="s">
        <v>51</v>
      </c>
      <c r="M7" s="209"/>
      <c r="N7" s="208" t="s">
        <v>52</v>
      </c>
      <c r="O7" s="209"/>
    </row>
    <row r="8" spans="1:18" ht="25.5" customHeight="1" x14ac:dyDescent="0.25">
      <c r="A8" s="25"/>
      <c r="B8" s="26"/>
      <c r="C8" s="26"/>
      <c r="D8" s="27"/>
      <c r="E8" s="28"/>
      <c r="F8" s="166" t="s">
        <v>181</v>
      </c>
      <c r="G8" s="40" t="s">
        <v>61</v>
      </c>
      <c r="H8" s="166" t="s">
        <v>181</v>
      </c>
      <c r="I8" s="40" t="s">
        <v>61</v>
      </c>
      <c r="J8" s="166" t="s">
        <v>181</v>
      </c>
      <c r="K8" s="40" t="s">
        <v>61</v>
      </c>
      <c r="L8" s="166" t="s">
        <v>181</v>
      </c>
      <c r="M8" s="40" t="s">
        <v>61</v>
      </c>
      <c r="N8" s="166" t="s">
        <v>181</v>
      </c>
      <c r="O8" s="40" t="s">
        <v>61</v>
      </c>
    </row>
    <row r="9" spans="1:18" x14ac:dyDescent="0.25">
      <c r="A9" s="215" t="s">
        <v>0</v>
      </c>
      <c r="B9" s="216"/>
      <c r="C9" s="216"/>
      <c r="D9" s="216"/>
      <c r="E9" s="217"/>
      <c r="F9" s="29">
        <f>SUM(F10:F11)</f>
        <v>974770</v>
      </c>
      <c r="G9" s="29">
        <f t="shared" ref="G9:O9" si="0">SUM(G10:G11)</f>
        <v>129374.21195832503</v>
      </c>
      <c r="H9" s="29">
        <f t="shared" si="0"/>
        <v>1110550</v>
      </c>
      <c r="I9" s="29">
        <f t="shared" si="0"/>
        <v>147395.31488486295</v>
      </c>
      <c r="J9" s="29">
        <f t="shared" si="0"/>
        <v>1202547</v>
      </c>
      <c r="K9" s="29">
        <f t="shared" si="0"/>
        <v>159605.41509058329</v>
      </c>
      <c r="L9" s="29">
        <f t="shared" si="0"/>
        <v>1202547</v>
      </c>
      <c r="M9" s="29">
        <f t="shared" si="0"/>
        <v>159605.41509058329</v>
      </c>
      <c r="N9" s="29">
        <f t="shared" si="0"/>
        <v>1202547</v>
      </c>
      <c r="O9" s="29">
        <f t="shared" si="0"/>
        <v>159605.41509058329</v>
      </c>
    </row>
    <row r="10" spans="1:18" x14ac:dyDescent="0.25">
      <c r="A10" s="218" t="s">
        <v>1</v>
      </c>
      <c r="B10" s="211"/>
      <c r="C10" s="211"/>
      <c r="D10" s="211"/>
      <c r="E10" s="219"/>
      <c r="F10" s="30">
        <v>974770</v>
      </c>
      <c r="G10" s="30">
        <f>F10/$G$4</f>
        <v>129374.21195832503</v>
      </c>
      <c r="H10" s="30">
        <v>1110550</v>
      </c>
      <c r="I10" s="30">
        <f>H10/$G$4</f>
        <v>147395.31488486295</v>
      </c>
      <c r="J10" s="30">
        <v>1202547</v>
      </c>
      <c r="K10" s="30">
        <f>J10/$G$4</f>
        <v>159605.41509058329</v>
      </c>
      <c r="L10" s="30">
        <f>J10</f>
        <v>1202547</v>
      </c>
      <c r="M10" s="30">
        <f>L10/$G$4</f>
        <v>159605.41509058329</v>
      </c>
      <c r="N10" s="30">
        <f>J10</f>
        <v>1202547</v>
      </c>
      <c r="O10" s="30">
        <f t="shared" ref="O10:O11" si="1">N10/$G$4</f>
        <v>159605.41509058329</v>
      </c>
    </row>
    <row r="11" spans="1:18" x14ac:dyDescent="0.25">
      <c r="A11" s="220" t="s">
        <v>2</v>
      </c>
      <c r="B11" s="219"/>
      <c r="C11" s="219"/>
      <c r="D11" s="219"/>
      <c r="E11" s="219"/>
      <c r="F11" s="30">
        <v>0</v>
      </c>
      <c r="G11" s="30">
        <f>F11/$G$4</f>
        <v>0</v>
      </c>
      <c r="H11" s="30">
        <v>0</v>
      </c>
      <c r="I11" s="30">
        <f>H11/$G$4</f>
        <v>0</v>
      </c>
      <c r="J11" s="30"/>
      <c r="K11" s="30">
        <f>J11/$G$4</f>
        <v>0</v>
      </c>
      <c r="L11" s="30"/>
      <c r="M11" s="30">
        <f>L11/$G$4</f>
        <v>0</v>
      </c>
      <c r="N11" s="30"/>
      <c r="O11" s="30">
        <f t="shared" si="1"/>
        <v>0</v>
      </c>
    </row>
    <row r="12" spans="1:18" x14ac:dyDescent="0.25">
      <c r="A12" s="38" t="s">
        <v>3</v>
      </c>
      <c r="B12" s="39"/>
      <c r="C12" s="39"/>
      <c r="D12" s="39"/>
      <c r="E12" s="39"/>
      <c r="F12" s="29">
        <f>SUM(F13:F14)</f>
        <v>969814</v>
      </c>
      <c r="G12" s="29">
        <f t="shared" ref="G12" si="2">SUM(G13:G14)</f>
        <v>128716.43771982215</v>
      </c>
      <c r="H12" s="29">
        <f t="shared" ref="H12:O12" si="3">SUM(H13:H14)</f>
        <v>1129052</v>
      </c>
      <c r="I12" s="29">
        <f t="shared" si="3"/>
        <v>149850.95228615036</v>
      </c>
      <c r="J12" s="29">
        <f t="shared" si="3"/>
        <v>1202547</v>
      </c>
      <c r="K12" s="29">
        <f t="shared" si="3"/>
        <v>159605.41509058329</v>
      </c>
      <c r="L12" s="29">
        <f t="shared" si="3"/>
        <v>1202547</v>
      </c>
      <c r="M12" s="29">
        <f t="shared" si="3"/>
        <v>159605.41509058329</v>
      </c>
      <c r="N12" s="29">
        <f t="shared" si="3"/>
        <v>1202547</v>
      </c>
      <c r="O12" s="29">
        <f t="shared" si="3"/>
        <v>159605.41509058329</v>
      </c>
    </row>
    <row r="13" spans="1:18" x14ac:dyDescent="0.25">
      <c r="A13" s="210" t="s">
        <v>4</v>
      </c>
      <c r="B13" s="211"/>
      <c r="C13" s="211"/>
      <c r="D13" s="211"/>
      <c r="E13" s="211"/>
      <c r="F13" s="30">
        <v>969814</v>
      </c>
      <c r="G13" s="30">
        <f t="shared" ref="G13:G14" si="4">F13/$G$4</f>
        <v>128716.43771982215</v>
      </c>
      <c r="H13" s="30">
        <v>1129052</v>
      </c>
      <c r="I13" s="30">
        <f t="shared" ref="I13:I14" si="5">H13/$G$4</f>
        <v>149850.95228615036</v>
      </c>
      <c r="J13" s="30">
        <v>1202547</v>
      </c>
      <c r="K13" s="30">
        <f>J13/$G$4</f>
        <v>159605.41509058329</v>
      </c>
      <c r="L13" s="30">
        <f>J13</f>
        <v>1202547</v>
      </c>
      <c r="M13" s="30">
        <f>L13/$G$4</f>
        <v>159605.41509058329</v>
      </c>
      <c r="N13" s="30">
        <f>J13</f>
        <v>1202547</v>
      </c>
      <c r="O13" s="31">
        <f>N13/$G$4</f>
        <v>159605.41509058329</v>
      </c>
    </row>
    <row r="14" spans="1:18" x14ac:dyDescent="0.25">
      <c r="A14" s="224" t="s">
        <v>5</v>
      </c>
      <c r="B14" s="219"/>
      <c r="C14" s="219"/>
      <c r="D14" s="219"/>
      <c r="E14" s="219"/>
      <c r="F14" s="32">
        <v>0</v>
      </c>
      <c r="G14" s="32">
        <f t="shared" si="4"/>
        <v>0</v>
      </c>
      <c r="H14" s="32">
        <v>0</v>
      </c>
      <c r="I14" s="30">
        <f t="shared" si="5"/>
        <v>0</v>
      </c>
      <c r="J14" s="32"/>
      <c r="K14" s="32"/>
      <c r="L14" s="32"/>
      <c r="M14" s="32"/>
      <c r="N14" s="32"/>
      <c r="O14" s="31"/>
    </row>
    <row r="15" spans="1:18" x14ac:dyDescent="0.25">
      <c r="A15" s="223" t="s">
        <v>6</v>
      </c>
      <c r="B15" s="216"/>
      <c r="C15" s="216"/>
      <c r="D15" s="216"/>
      <c r="E15" s="216"/>
      <c r="F15" s="29">
        <f>F9-F12</f>
        <v>4956</v>
      </c>
      <c r="G15" s="29">
        <f>F15/G4</f>
        <v>657.77423850288665</v>
      </c>
      <c r="H15" s="29">
        <f>H9-H12</f>
        <v>-18502</v>
      </c>
      <c r="I15" s="29">
        <f>I9-I12</f>
        <v>-2455.6374012874148</v>
      </c>
      <c r="J15" s="33">
        <f>J9-J12</f>
        <v>0</v>
      </c>
      <c r="K15" s="33">
        <f t="shared" ref="K15:O15" si="6">K9-K12</f>
        <v>0</v>
      </c>
      <c r="L15" s="33">
        <f t="shared" si="6"/>
        <v>0</v>
      </c>
      <c r="M15" s="33">
        <f t="shared" si="6"/>
        <v>0</v>
      </c>
      <c r="N15" s="33">
        <f t="shared" si="6"/>
        <v>0</v>
      </c>
      <c r="O15" s="33">
        <f t="shared" si="6"/>
        <v>0</v>
      </c>
      <c r="R15" s="65"/>
    </row>
    <row r="16" spans="1:18" ht="18" x14ac:dyDescent="0.25">
      <c r="A16" s="41"/>
      <c r="B16" s="7"/>
      <c r="C16" s="7"/>
      <c r="D16" s="7"/>
      <c r="E16" s="7"/>
      <c r="F16" s="7"/>
      <c r="G16" s="19"/>
      <c r="H16" s="7"/>
      <c r="I16" s="19"/>
      <c r="J16" s="2"/>
      <c r="K16" s="20"/>
      <c r="L16" s="2"/>
      <c r="M16" s="20"/>
      <c r="N16" s="20"/>
      <c r="O16" s="2"/>
      <c r="R16" s="65"/>
    </row>
    <row r="17" spans="1:18" ht="18" customHeight="1" x14ac:dyDescent="0.25">
      <c r="A17" s="212" t="s">
        <v>43</v>
      </c>
      <c r="B17" s="213"/>
      <c r="C17" s="213"/>
      <c r="D17" s="213"/>
      <c r="E17" s="213"/>
      <c r="F17" s="213"/>
      <c r="G17" s="213"/>
      <c r="H17" s="213"/>
      <c r="I17" s="213"/>
      <c r="J17" s="213"/>
      <c r="K17" s="213"/>
      <c r="L17" s="213"/>
      <c r="M17" s="213"/>
      <c r="N17" s="213"/>
      <c r="O17" s="213"/>
      <c r="R17" s="65"/>
    </row>
    <row r="18" spans="1:18" ht="18" x14ac:dyDescent="0.25">
      <c r="A18" s="41"/>
      <c r="B18" s="19"/>
      <c r="C18" s="19"/>
      <c r="D18" s="19"/>
      <c r="E18" s="19"/>
      <c r="F18" s="19"/>
      <c r="G18" s="19"/>
      <c r="H18" s="19"/>
      <c r="I18" s="19"/>
      <c r="J18" s="20"/>
      <c r="K18" s="20"/>
      <c r="L18" s="20"/>
      <c r="M18" s="20"/>
      <c r="N18" s="20"/>
      <c r="O18" s="20"/>
      <c r="R18" s="65"/>
    </row>
    <row r="19" spans="1:18" ht="25.5" customHeight="1" x14ac:dyDescent="0.25">
      <c r="A19" s="25"/>
      <c r="B19" s="26"/>
      <c r="C19" s="26"/>
      <c r="D19" s="27"/>
      <c r="E19" s="28"/>
      <c r="F19" s="208" t="s">
        <v>12</v>
      </c>
      <c r="G19" s="209"/>
      <c r="H19" s="208" t="s">
        <v>13</v>
      </c>
      <c r="I19" s="209"/>
      <c r="J19" s="208" t="s">
        <v>50</v>
      </c>
      <c r="K19" s="209"/>
      <c r="L19" s="208" t="s">
        <v>51</v>
      </c>
      <c r="M19" s="209"/>
      <c r="N19" s="208" t="s">
        <v>52</v>
      </c>
      <c r="O19" s="209"/>
    </row>
    <row r="20" spans="1:18" ht="25.5" customHeight="1" x14ac:dyDescent="0.25">
      <c r="A20" s="25"/>
      <c r="B20" s="26"/>
      <c r="C20" s="26"/>
      <c r="D20" s="27"/>
      <c r="E20" s="28"/>
      <c r="F20" s="166" t="s">
        <v>181</v>
      </c>
      <c r="G20" s="40" t="s">
        <v>61</v>
      </c>
      <c r="H20" s="166" t="s">
        <v>181</v>
      </c>
      <c r="I20" s="40" t="s">
        <v>61</v>
      </c>
      <c r="J20" s="166" t="s">
        <v>181</v>
      </c>
      <c r="K20" s="40" t="s">
        <v>61</v>
      </c>
      <c r="L20" s="166" t="s">
        <v>181</v>
      </c>
      <c r="M20" s="40" t="s">
        <v>61</v>
      </c>
      <c r="N20" s="166" t="s">
        <v>181</v>
      </c>
      <c r="O20" s="40" t="s">
        <v>61</v>
      </c>
    </row>
    <row r="21" spans="1:18" ht="15.75" customHeight="1" x14ac:dyDescent="0.25">
      <c r="A21" s="218" t="s">
        <v>8</v>
      </c>
      <c r="B21" s="221"/>
      <c r="C21" s="221"/>
      <c r="D21" s="221"/>
      <c r="E21" s="222"/>
      <c r="F21" s="204">
        <v>0</v>
      </c>
      <c r="G21" s="204">
        <v>0</v>
      </c>
      <c r="H21" s="204">
        <v>0</v>
      </c>
      <c r="I21" s="204">
        <v>0</v>
      </c>
      <c r="J21" s="204">
        <v>0</v>
      </c>
      <c r="K21" s="204">
        <v>0</v>
      </c>
      <c r="L21" s="204">
        <v>0</v>
      </c>
      <c r="M21" s="204">
        <v>0</v>
      </c>
      <c r="N21" s="204">
        <v>0</v>
      </c>
      <c r="O21" s="204">
        <v>0</v>
      </c>
    </row>
    <row r="22" spans="1:18" x14ac:dyDescent="0.25">
      <c r="A22" s="218" t="s">
        <v>9</v>
      </c>
      <c r="B22" s="211"/>
      <c r="C22" s="211"/>
      <c r="D22" s="211"/>
      <c r="E22" s="211"/>
      <c r="F22" s="204">
        <v>0</v>
      </c>
      <c r="G22" s="204">
        <v>0</v>
      </c>
      <c r="H22" s="204">
        <v>0</v>
      </c>
      <c r="I22" s="204">
        <v>0</v>
      </c>
      <c r="J22" s="204">
        <v>0</v>
      </c>
      <c r="K22" s="204">
        <v>0</v>
      </c>
      <c r="L22" s="204">
        <v>0</v>
      </c>
      <c r="M22" s="204">
        <v>0</v>
      </c>
      <c r="N22" s="204">
        <v>0</v>
      </c>
      <c r="O22" s="204">
        <v>0</v>
      </c>
    </row>
    <row r="23" spans="1:18" x14ac:dyDescent="0.25">
      <c r="A23" s="223" t="s">
        <v>10</v>
      </c>
      <c r="B23" s="216"/>
      <c r="C23" s="216"/>
      <c r="D23" s="216"/>
      <c r="E23" s="216"/>
      <c r="F23" s="205">
        <v>0</v>
      </c>
      <c r="G23" s="205">
        <v>0</v>
      </c>
      <c r="H23" s="205">
        <v>0</v>
      </c>
      <c r="I23" s="205">
        <v>0</v>
      </c>
      <c r="J23" s="205">
        <v>0</v>
      </c>
      <c r="K23" s="205">
        <v>0</v>
      </c>
      <c r="L23" s="205">
        <v>0</v>
      </c>
      <c r="M23" s="205">
        <v>0</v>
      </c>
      <c r="N23" s="205">
        <v>0</v>
      </c>
      <c r="O23" s="205">
        <v>0</v>
      </c>
    </row>
    <row r="24" spans="1:18" ht="18" x14ac:dyDescent="0.25">
      <c r="A24" s="43"/>
      <c r="B24" s="19"/>
      <c r="C24" s="19"/>
      <c r="D24" s="19"/>
      <c r="E24" s="19"/>
      <c r="F24" s="19"/>
      <c r="G24" s="19"/>
      <c r="H24" s="19"/>
      <c r="I24" s="19"/>
      <c r="J24" s="20"/>
      <c r="K24" s="20"/>
      <c r="L24" s="20"/>
      <c r="M24" s="20"/>
      <c r="N24" s="20"/>
      <c r="O24" s="20"/>
    </row>
    <row r="25" spans="1:18" ht="18" customHeight="1" x14ac:dyDescent="0.25">
      <c r="A25" s="212" t="s">
        <v>58</v>
      </c>
      <c r="B25" s="213"/>
      <c r="C25" s="213"/>
      <c r="D25" s="213"/>
      <c r="E25" s="213"/>
      <c r="F25" s="213"/>
      <c r="G25" s="213"/>
      <c r="H25" s="213"/>
      <c r="I25" s="213"/>
      <c r="J25" s="213"/>
      <c r="K25" s="213"/>
      <c r="L25" s="213"/>
      <c r="M25" s="213"/>
      <c r="N25" s="213"/>
      <c r="O25" s="213"/>
    </row>
    <row r="26" spans="1:18" ht="18" x14ac:dyDescent="0.25">
      <c r="A26" s="43"/>
      <c r="B26" s="19"/>
      <c r="C26" s="19"/>
      <c r="D26" s="19"/>
      <c r="E26" s="19"/>
      <c r="F26" s="19"/>
      <c r="G26" s="19"/>
      <c r="H26" s="19"/>
      <c r="I26" s="19"/>
      <c r="J26" s="20"/>
      <c r="K26" s="20"/>
      <c r="L26" s="20"/>
      <c r="M26" s="20"/>
      <c r="N26" s="20"/>
      <c r="O26" s="20"/>
    </row>
    <row r="27" spans="1:18" ht="25.5" customHeight="1" x14ac:dyDescent="0.25">
      <c r="A27" s="25"/>
      <c r="B27" s="26"/>
      <c r="C27" s="26"/>
      <c r="D27" s="27"/>
      <c r="E27" s="28"/>
      <c r="F27" s="208" t="s">
        <v>12</v>
      </c>
      <c r="G27" s="209"/>
      <c r="H27" s="208" t="s">
        <v>13</v>
      </c>
      <c r="I27" s="209"/>
      <c r="J27" s="208" t="s">
        <v>50</v>
      </c>
      <c r="K27" s="209"/>
      <c r="L27" s="208" t="s">
        <v>51</v>
      </c>
      <c r="M27" s="209"/>
      <c r="N27" s="208" t="s">
        <v>52</v>
      </c>
      <c r="O27" s="209"/>
    </row>
    <row r="28" spans="1:18" x14ac:dyDescent="0.25">
      <c r="A28" s="25"/>
      <c r="B28" s="26"/>
      <c r="C28" s="26"/>
      <c r="D28" s="27"/>
      <c r="E28" s="28"/>
      <c r="F28" s="166" t="s">
        <v>181</v>
      </c>
      <c r="G28" s="40" t="s">
        <v>61</v>
      </c>
      <c r="H28" s="166" t="s">
        <v>181</v>
      </c>
      <c r="I28" s="40" t="s">
        <v>61</v>
      </c>
      <c r="J28" s="166" t="s">
        <v>181</v>
      </c>
      <c r="K28" s="40" t="s">
        <v>61</v>
      </c>
      <c r="L28" s="166" t="s">
        <v>181</v>
      </c>
      <c r="M28" s="40" t="s">
        <v>61</v>
      </c>
      <c r="N28" s="166" t="s">
        <v>181</v>
      </c>
      <c r="O28" s="40" t="s">
        <v>61</v>
      </c>
    </row>
    <row r="29" spans="1:18" ht="27.75" customHeight="1" x14ac:dyDescent="0.25">
      <c r="A29" s="227" t="s">
        <v>46</v>
      </c>
      <c r="B29" s="228"/>
      <c r="C29" s="228"/>
      <c r="D29" s="228"/>
      <c r="E29" s="229"/>
      <c r="F29" s="34">
        <v>13546</v>
      </c>
      <c r="G29" s="34">
        <f>F29/$G$4</f>
        <v>1797.8631627845243</v>
      </c>
      <c r="H29" s="34">
        <v>18502</v>
      </c>
      <c r="I29" s="34">
        <f>H29/$G$4</f>
        <v>2455.6374012874112</v>
      </c>
      <c r="J29" s="34">
        <v>0</v>
      </c>
      <c r="K29" s="34">
        <f>J29/$G$4</f>
        <v>0</v>
      </c>
      <c r="L29" s="34">
        <v>0</v>
      </c>
      <c r="M29" s="34">
        <f>L29/$G$4</f>
        <v>0</v>
      </c>
      <c r="N29" s="34">
        <v>0</v>
      </c>
      <c r="O29" s="35">
        <f>N29/$G$4</f>
        <v>0</v>
      </c>
    </row>
    <row r="30" spans="1:18" ht="30" customHeight="1" x14ac:dyDescent="0.25">
      <c r="A30" s="230" t="s">
        <v>7</v>
      </c>
      <c r="B30" s="231"/>
      <c r="C30" s="231"/>
      <c r="D30" s="231"/>
      <c r="E30" s="232"/>
      <c r="F30" s="36">
        <f>F15</f>
        <v>4956</v>
      </c>
      <c r="G30" s="36">
        <f>F30/$G$4</f>
        <v>657.77423850288665</v>
      </c>
      <c r="H30" s="36">
        <f>H15</f>
        <v>-18502</v>
      </c>
      <c r="I30" s="36">
        <f>H30/$G$4</f>
        <v>-2455.6374012874112</v>
      </c>
      <c r="J30" s="36">
        <v>0</v>
      </c>
      <c r="K30" s="36">
        <f>J30/$G$4</f>
        <v>0</v>
      </c>
      <c r="L30" s="36">
        <v>0</v>
      </c>
      <c r="M30" s="36">
        <f>L30/$G$4</f>
        <v>0</v>
      </c>
      <c r="N30" s="36">
        <v>0</v>
      </c>
      <c r="O30" s="33">
        <f>N30/$G$4</f>
        <v>0</v>
      </c>
    </row>
    <row r="33" spans="1:15" x14ac:dyDescent="0.25">
      <c r="A33" s="210" t="s">
        <v>11</v>
      </c>
      <c r="B33" s="211"/>
      <c r="C33" s="211"/>
      <c r="D33" s="211"/>
      <c r="E33" s="211"/>
      <c r="F33" s="32">
        <f>F29+F30</f>
        <v>18502</v>
      </c>
      <c r="G33" s="32">
        <f>F33/$G$4</f>
        <v>2455.6374012874112</v>
      </c>
      <c r="H33" s="32">
        <f>H29+H30</f>
        <v>0</v>
      </c>
      <c r="I33" s="32">
        <f>H33/$G$4</f>
        <v>0</v>
      </c>
      <c r="J33" s="32">
        <v>0</v>
      </c>
      <c r="K33" s="32">
        <f>J33/$G$4</f>
        <v>0</v>
      </c>
      <c r="L33" s="32">
        <v>0</v>
      </c>
      <c r="M33" s="32">
        <f>L33/$G$4</f>
        <v>0</v>
      </c>
      <c r="N33" s="32">
        <v>0</v>
      </c>
      <c r="O33" s="32">
        <f>N33/$G$4</f>
        <v>0</v>
      </c>
    </row>
    <row r="34" spans="1:15" ht="11.25" customHeight="1" x14ac:dyDescent="0.25">
      <c r="A34" s="44"/>
      <c r="B34" s="15"/>
      <c r="C34" s="15"/>
      <c r="D34" s="15"/>
      <c r="E34" s="15"/>
      <c r="F34" s="16"/>
      <c r="G34" s="16"/>
      <c r="H34" s="16"/>
      <c r="I34" s="16"/>
      <c r="J34" s="16"/>
      <c r="K34" s="16"/>
      <c r="L34" s="16"/>
      <c r="M34" s="16"/>
      <c r="N34" s="16"/>
      <c r="O34" s="16"/>
    </row>
    <row r="35" spans="1:15" ht="29.25" customHeight="1" x14ac:dyDescent="0.25">
      <c r="A35" s="225" t="s">
        <v>59</v>
      </c>
      <c r="B35" s="226"/>
      <c r="C35" s="226"/>
      <c r="D35" s="226"/>
      <c r="E35" s="226"/>
      <c r="F35" s="226"/>
      <c r="G35" s="226"/>
      <c r="H35" s="226"/>
      <c r="I35" s="226"/>
      <c r="J35" s="226"/>
      <c r="K35" s="226"/>
      <c r="L35" s="226"/>
      <c r="M35" s="226"/>
      <c r="N35" s="226"/>
      <c r="O35" s="226"/>
    </row>
    <row r="36" spans="1:15" ht="8.25" customHeight="1" x14ac:dyDescent="0.25"/>
    <row r="37" spans="1:15" x14ac:dyDescent="0.25">
      <c r="A37" s="225" t="s">
        <v>48</v>
      </c>
      <c r="B37" s="226"/>
      <c r="C37" s="226"/>
      <c r="D37" s="226"/>
      <c r="E37" s="226"/>
      <c r="F37" s="226"/>
      <c r="G37" s="226"/>
      <c r="H37" s="226"/>
      <c r="I37" s="226"/>
      <c r="J37" s="226"/>
      <c r="K37" s="226"/>
      <c r="L37" s="226"/>
      <c r="M37" s="226"/>
      <c r="N37" s="226"/>
      <c r="O37" s="226"/>
    </row>
    <row r="38" spans="1:15" ht="8.25" customHeight="1" x14ac:dyDescent="0.25"/>
    <row r="39" spans="1:15" ht="29.25" customHeight="1" x14ac:dyDescent="0.25">
      <c r="A39" s="225" t="s">
        <v>49</v>
      </c>
      <c r="B39" s="226"/>
      <c r="C39" s="226"/>
      <c r="D39" s="226"/>
      <c r="E39" s="226"/>
      <c r="F39" s="226"/>
      <c r="G39" s="226"/>
      <c r="H39" s="226"/>
      <c r="I39" s="226"/>
      <c r="J39" s="226"/>
      <c r="K39" s="226"/>
      <c r="L39" s="226"/>
      <c r="M39" s="226"/>
      <c r="N39" s="226"/>
      <c r="O39" s="226"/>
    </row>
    <row r="41" spans="1:15" x14ac:dyDescent="0.25">
      <c r="A41" s="203" t="s">
        <v>198</v>
      </c>
    </row>
  </sheetData>
  <mergeCells count="35">
    <mergeCell ref="A39:O39"/>
    <mergeCell ref="A25:O25"/>
    <mergeCell ref="A35:O35"/>
    <mergeCell ref="A33:E33"/>
    <mergeCell ref="A37:O37"/>
    <mergeCell ref="A29:E29"/>
    <mergeCell ref="A30:E30"/>
    <mergeCell ref="F27:G27"/>
    <mergeCell ref="H27:I27"/>
    <mergeCell ref="J27:K27"/>
    <mergeCell ref="L27:M27"/>
    <mergeCell ref="N27:O27"/>
    <mergeCell ref="A21:E21"/>
    <mergeCell ref="A22:E22"/>
    <mergeCell ref="A23:E23"/>
    <mergeCell ref="A14:E14"/>
    <mergeCell ref="A15:E15"/>
    <mergeCell ref="A13:E13"/>
    <mergeCell ref="A5:O5"/>
    <mergeCell ref="A17:O17"/>
    <mergeCell ref="A1:O1"/>
    <mergeCell ref="A3:O3"/>
    <mergeCell ref="A9:E9"/>
    <mergeCell ref="A10:E10"/>
    <mergeCell ref="A11:E11"/>
    <mergeCell ref="F7:G7"/>
    <mergeCell ref="H7:I7"/>
    <mergeCell ref="J7:K7"/>
    <mergeCell ref="L7:M7"/>
    <mergeCell ref="N7:O7"/>
    <mergeCell ref="N19:O19"/>
    <mergeCell ref="L19:M19"/>
    <mergeCell ref="J19:K19"/>
    <mergeCell ref="H19:I19"/>
    <mergeCell ref="F19:G19"/>
  </mergeCells>
  <pageMargins left="0.7" right="0.7" top="0.75" bottom="0.75" header="0.3" footer="0.3"/>
  <pageSetup paperSize="9" scale="65" orientation="landscape" r:id="rId1"/>
  <headerFooter>
    <oddFooter>&amp;C&amp;9Gradska knjižnica "Ksaver Šandor Gjalski"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48"/>
  <sheetViews>
    <sheetView zoomScaleNormal="100" workbookViewId="0">
      <selection activeCell="E10" sqref="E10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5.42578125" bestFit="1" customWidth="1"/>
    <col min="4" max="4" width="30.42578125" customWidth="1"/>
    <col min="5" max="14" width="15.7109375" customWidth="1"/>
  </cols>
  <sheetData>
    <row r="1" spans="1:14" ht="56.25" customHeight="1" x14ac:dyDescent="0.25">
      <c r="A1" s="212" t="s">
        <v>65</v>
      </c>
      <c r="B1" s="212"/>
      <c r="C1" s="212"/>
      <c r="D1" s="212"/>
      <c r="E1" s="212"/>
      <c r="F1" s="212"/>
      <c r="G1" s="212"/>
      <c r="H1" s="212"/>
      <c r="I1" s="212"/>
      <c r="J1" s="212"/>
      <c r="K1" s="212"/>
      <c r="L1" s="212"/>
      <c r="M1" s="212"/>
      <c r="N1" s="212"/>
    </row>
    <row r="2" spans="1:14" ht="18" customHeight="1" x14ac:dyDescent="0.25">
      <c r="A2" s="3"/>
      <c r="B2" s="3"/>
      <c r="C2" s="3"/>
      <c r="D2" s="3"/>
      <c r="E2" s="21"/>
      <c r="F2" s="3"/>
      <c r="G2" s="21"/>
      <c r="H2" s="3"/>
      <c r="I2" s="21"/>
      <c r="J2" s="3"/>
      <c r="K2" s="21"/>
      <c r="L2" s="3"/>
      <c r="M2" s="21"/>
      <c r="N2" s="3"/>
    </row>
    <row r="3" spans="1:14" ht="15.75" x14ac:dyDescent="0.25">
      <c r="A3" s="212" t="s">
        <v>34</v>
      </c>
      <c r="B3" s="212"/>
      <c r="C3" s="212"/>
      <c r="D3" s="212"/>
      <c r="E3" s="212"/>
      <c r="F3" s="212"/>
      <c r="G3" s="212"/>
      <c r="H3" s="212"/>
      <c r="I3" s="212"/>
      <c r="J3" s="212"/>
      <c r="K3" s="212"/>
      <c r="L3" s="214"/>
      <c r="M3" s="214"/>
      <c r="N3" s="214"/>
    </row>
    <row r="4" spans="1:14" ht="18" x14ac:dyDescent="0.25">
      <c r="A4" s="3"/>
      <c r="B4" s="3"/>
      <c r="C4" s="3"/>
      <c r="D4" s="3"/>
      <c r="E4" s="21"/>
      <c r="F4" s="3"/>
      <c r="G4" s="21"/>
      <c r="H4" s="3"/>
      <c r="I4" s="21"/>
      <c r="J4" s="3"/>
      <c r="K4" s="21"/>
      <c r="L4" s="4"/>
      <c r="M4" s="4"/>
      <c r="N4" s="4"/>
    </row>
    <row r="5" spans="1:14" ht="18" customHeight="1" x14ac:dyDescent="0.25">
      <c r="A5" s="212" t="s">
        <v>15</v>
      </c>
      <c r="B5" s="213"/>
      <c r="C5" s="213"/>
      <c r="D5" s="213"/>
      <c r="E5" s="213"/>
      <c r="F5" s="213"/>
      <c r="G5" s="213"/>
      <c r="H5" s="213"/>
      <c r="I5" s="213"/>
      <c r="J5" s="213"/>
      <c r="K5" s="213"/>
      <c r="L5" s="213"/>
      <c r="M5" s="213"/>
      <c r="N5" s="213"/>
    </row>
    <row r="6" spans="1:14" ht="18" x14ac:dyDescent="0.25">
      <c r="A6" s="3"/>
      <c r="B6" s="3"/>
      <c r="C6" s="3"/>
      <c r="D6" s="3"/>
      <c r="E6" s="21"/>
      <c r="F6" s="170">
        <v>7.5345000000000004</v>
      </c>
      <c r="G6" s="159"/>
      <c r="H6" s="3"/>
      <c r="I6" s="21"/>
      <c r="J6" s="3"/>
      <c r="K6" s="21"/>
      <c r="L6" s="4"/>
      <c r="M6" s="4"/>
      <c r="N6" s="4"/>
    </row>
    <row r="7" spans="1:14" ht="15.75" x14ac:dyDescent="0.25">
      <c r="A7" s="212" t="s">
        <v>1</v>
      </c>
      <c r="B7" s="238"/>
      <c r="C7" s="238"/>
      <c r="D7" s="238"/>
      <c r="E7" s="238"/>
      <c r="F7" s="238"/>
      <c r="G7" s="238"/>
      <c r="H7" s="238"/>
      <c r="I7" s="238"/>
      <c r="J7" s="238"/>
      <c r="K7" s="238"/>
      <c r="L7" s="238"/>
      <c r="M7" s="238"/>
      <c r="N7" s="238"/>
    </row>
    <row r="8" spans="1:14" ht="18" x14ac:dyDescent="0.25">
      <c r="A8" s="3"/>
      <c r="B8" s="3"/>
      <c r="C8" s="3"/>
      <c r="D8" s="3"/>
      <c r="E8" s="21"/>
      <c r="F8" s="3"/>
      <c r="G8" s="21"/>
      <c r="H8" s="3"/>
      <c r="I8" s="21"/>
      <c r="J8" s="3"/>
      <c r="K8" s="21"/>
      <c r="L8" s="4"/>
      <c r="M8" s="4"/>
      <c r="N8" s="4"/>
    </row>
    <row r="9" spans="1:14" ht="25.5" customHeight="1" x14ac:dyDescent="0.25">
      <c r="A9" s="165" t="s">
        <v>16</v>
      </c>
      <c r="B9" s="166" t="s">
        <v>17</v>
      </c>
      <c r="C9" s="166" t="s">
        <v>18</v>
      </c>
      <c r="D9" s="182" t="s">
        <v>14</v>
      </c>
      <c r="E9" s="242" t="s">
        <v>12</v>
      </c>
      <c r="F9" s="243"/>
      <c r="G9" s="242" t="s">
        <v>13</v>
      </c>
      <c r="H9" s="243"/>
      <c r="I9" s="242" t="s">
        <v>50</v>
      </c>
      <c r="J9" s="243"/>
      <c r="K9" s="242" t="s">
        <v>51</v>
      </c>
      <c r="L9" s="243"/>
      <c r="M9" s="242" t="s">
        <v>52</v>
      </c>
      <c r="N9" s="243"/>
    </row>
    <row r="10" spans="1:14" s="167" customFormat="1" ht="11.25" x14ac:dyDescent="0.2">
      <c r="A10" s="165"/>
      <c r="B10" s="166"/>
      <c r="C10" s="166"/>
      <c r="D10" s="166"/>
      <c r="E10" s="166" t="s">
        <v>181</v>
      </c>
      <c r="F10" s="166" t="s">
        <v>61</v>
      </c>
      <c r="G10" s="166" t="s">
        <v>181</v>
      </c>
      <c r="H10" s="166" t="s">
        <v>61</v>
      </c>
      <c r="I10" s="166" t="s">
        <v>181</v>
      </c>
      <c r="J10" s="166" t="s">
        <v>61</v>
      </c>
      <c r="K10" s="166" t="s">
        <v>181</v>
      </c>
      <c r="L10" s="166" t="s">
        <v>61</v>
      </c>
      <c r="M10" s="166" t="s">
        <v>181</v>
      </c>
      <c r="N10" s="166" t="s">
        <v>61</v>
      </c>
    </row>
    <row r="11" spans="1:14" ht="15.75" customHeight="1" x14ac:dyDescent="0.25">
      <c r="A11" s="171">
        <v>6</v>
      </c>
      <c r="B11" s="171"/>
      <c r="C11" s="171"/>
      <c r="D11" s="11" t="s">
        <v>19</v>
      </c>
      <c r="E11" s="169">
        <f>E12+E14+E16+E18</f>
        <v>974769</v>
      </c>
      <c r="F11" s="169">
        <f>F12+F14+F16+F18</f>
        <v>129374.07923551662</v>
      </c>
      <c r="G11" s="169">
        <f>G12+G14+G16+G18</f>
        <v>1110550</v>
      </c>
      <c r="H11" s="169">
        <f t="shared" ref="H11:J11" si="0">H12+H14+H16+H18</f>
        <v>147395.31488486295</v>
      </c>
      <c r="I11" s="169">
        <f>I12+I14+I16+I18</f>
        <v>1202547</v>
      </c>
      <c r="J11" s="169">
        <f t="shared" si="0"/>
        <v>159605.41509058329</v>
      </c>
      <c r="K11" s="169">
        <f>I11</f>
        <v>1202547</v>
      </c>
      <c r="L11" s="169">
        <f>J11</f>
        <v>159605.41509058329</v>
      </c>
      <c r="M11" s="169">
        <f t="shared" ref="M11:M19" si="1">K11</f>
        <v>1202547</v>
      </c>
      <c r="N11" s="169">
        <f t="shared" ref="N11:N19" si="2">L11</f>
        <v>159605.41509058329</v>
      </c>
    </row>
    <row r="12" spans="1:14" ht="25.5" x14ac:dyDescent="0.25">
      <c r="A12" s="172"/>
      <c r="B12" s="173">
        <v>63</v>
      </c>
      <c r="C12" s="173"/>
      <c r="D12" s="56" t="s">
        <v>53</v>
      </c>
      <c r="E12" s="63">
        <f>SUM(E13)</f>
        <v>60000</v>
      </c>
      <c r="F12" s="63">
        <f>SUM(F13)</f>
        <v>7963.3685048775624</v>
      </c>
      <c r="G12" s="63">
        <f>SUM(G13)</f>
        <v>57000</v>
      </c>
      <c r="H12" s="63">
        <f t="shared" ref="H12:J12" si="3">SUM(H13)</f>
        <v>7565.2000796336843</v>
      </c>
      <c r="I12" s="63">
        <f>SUM(I13)</f>
        <v>65000</v>
      </c>
      <c r="J12" s="63">
        <f t="shared" si="3"/>
        <v>8626.9825469506923</v>
      </c>
      <c r="K12" s="63">
        <f t="shared" ref="K12:K19" si="4">I12</f>
        <v>65000</v>
      </c>
      <c r="L12" s="63">
        <f t="shared" ref="L12:L19" si="5">J12</f>
        <v>8626.9825469506923</v>
      </c>
      <c r="M12" s="63">
        <f t="shared" si="1"/>
        <v>65000</v>
      </c>
      <c r="N12" s="63">
        <f t="shared" si="2"/>
        <v>8626.9825469506923</v>
      </c>
    </row>
    <row r="13" spans="1:14" x14ac:dyDescent="0.25">
      <c r="A13" s="174"/>
      <c r="B13" s="174"/>
      <c r="C13" s="175">
        <v>51</v>
      </c>
      <c r="D13" s="12" t="s">
        <v>55</v>
      </c>
      <c r="E13" s="50">
        <v>60000</v>
      </c>
      <c r="F13" s="50">
        <f>60000/F6</f>
        <v>7963.3685048775624</v>
      </c>
      <c r="G13" s="50">
        <v>57000</v>
      </c>
      <c r="H13" s="164">
        <f>57000/F6</f>
        <v>7565.2000796336843</v>
      </c>
      <c r="I13" s="50">
        <v>65000</v>
      </c>
      <c r="J13" s="164">
        <f>I13/$F$6</f>
        <v>8626.9825469506923</v>
      </c>
      <c r="K13" s="50">
        <f t="shared" si="4"/>
        <v>65000</v>
      </c>
      <c r="L13" s="164">
        <f t="shared" si="5"/>
        <v>8626.9825469506923</v>
      </c>
      <c r="M13" s="50">
        <f t="shared" si="1"/>
        <v>65000</v>
      </c>
      <c r="N13" s="164">
        <f t="shared" si="2"/>
        <v>8626.9825469506923</v>
      </c>
    </row>
    <row r="14" spans="1:14" ht="57.75" customHeight="1" x14ac:dyDescent="0.25">
      <c r="A14" s="176"/>
      <c r="B14" s="173">
        <v>65</v>
      </c>
      <c r="C14" s="177"/>
      <c r="D14" s="64" t="s">
        <v>66</v>
      </c>
      <c r="E14" s="63">
        <f>SUM(E15)</f>
        <v>32280</v>
      </c>
      <c r="F14" s="63">
        <f>SUM(F15)</f>
        <v>4284.2922556241292</v>
      </c>
      <c r="G14" s="63">
        <f>SUM(G15)</f>
        <v>34050</v>
      </c>
      <c r="H14" s="63">
        <f t="shared" ref="H14:J14" si="6">SUM(H15)</f>
        <v>4519.2116265180166</v>
      </c>
      <c r="I14" s="63">
        <f>SUM(I15)</f>
        <v>35550</v>
      </c>
      <c r="J14" s="63">
        <f t="shared" si="6"/>
        <v>4718.2958391399561</v>
      </c>
      <c r="K14" s="63">
        <f t="shared" si="4"/>
        <v>35550</v>
      </c>
      <c r="L14" s="63">
        <f t="shared" si="5"/>
        <v>4718.2958391399561</v>
      </c>
      <c r="M14" s="63">
        <f t="shared" si="1"/>
        <v>35550</v>
      </c>
      <c r="N14" s="63">
        <f t="shared" si="2"/>
        <v>4718.2958391399561</v>
      </c>
    </row>
    <row r="15" spans="1:14" ht="22.5" customHeight="1" x14ac:dyDescent="0.25">
      <c r="A15" s="174"/>
      <c r="B15" s="178"/>
      <c r="C15" s="175">
        <v>42</v>
      </c>
      <c r="D15" s="12" t="s">
        <v>56</v>
      </c>
      <c r="E15" s="50">
        <v>32280</v>
      </c>
      <c r="F15" s="50">
        <f>32280/F6</f>
        <v>4284.2922556241292</v>
      </c>
      <c r="G15" s="50">
        <v>34050</v>
      </c>
      <c r="H15" s="164">
        <f>34050/F6</f>
        <v>4519.2116265180166</v>
      </c>
      <c r="I15" s="50">
        <v>35550</v>
      </c>
      <c r="J15" s="164">
        <f>I15/$F$6</f>
        <v>4718.2958391399561</v>
      </c>
      <c r="K15" s="50">
        <f t="shared" si="4"/>
        <v>35550</v>
      </c>
      <c r="L15" s="164">
        <f t="shared" si="5"/>
        <v>4718.2958391399561</v>
      </c>
      <c r="M15" s="50">
        <f t="shared" si="1"/>
        <v>35550</v>
      </c>
      <c r="N15" s="164">
        <f t="shared" si="2"/>
        <v>4718.2958391399561</v>
      </c>
    </row>
    <row r="16" spans="1:14" ht="38.25" x14ac:dyDescent="0.25">
      <c r="A16" s="176"/>
      <c r="B16" s="176">
        <v>67</v>
      </c>
      <c r="C16" s="177"/>
      <c r="D16" s="56" t="s">
        <v>54</v>
      </c>
      <c r="E16" s="63">
        <f t="shared" ref="E16:J16" si="7">SUM(E17)</f>
        <v>881934</v>
      </c>
      <c r="F16" s="63">
        <f t="shared" si="7"/>
        <v>117052.75731634481</v>
      </c>
      <c r="G16" s="63">
        <f t="shared" si="7"/>
        <v>1018000</v>
      </c>
      <c r="H16" s="63">
        <f t="shared" si="7"/>
        <v>135111.81896608931</v>
      </c>
      <c r="I16" s="63">
        <f t="shared" si="7"/>
        <v>1099997</v>
      </c>
      <c r="J16" s="63">
        <f t="shared" si="7"/>
        <v>145994.69108766341</v>
      </c>
      <c r="K16" s="63">
        <f t="shared" si="4"/>
        <v>1099997</v>
      </c>
      <c r="L16" s="63">
        <f t="shared" si="5"/>
        <v>145994.69108766341</v>
      </c>
      <c r="M16" s="63">
        <f t="shared" si="1"/>
        <v>1099997</v>
      </c>
      <c r="N16" s="63">
        <f t="shared" si="2"/>
        <v>145994.69108766341</v>
      </c>
    </row>
    <row r="17" spans="1:14" x14ac:dyDescent="0.25">
      <c r="A17" s="174"/>
      <c r="B17" s="174"/>
      <c r="C17" s="175">
        <v>11</v>
      </c>
      <c r="D17" s="12" t="s">
        <v>20</v>
      </c>
      <c r="E17" s="50">
        <v>881934</v>
      </c>
      <c r="F17" s="50">
        <f>881934/F6</f>
        <v>117052.75731634481</v>
      </c>
      <c r="G17" s="50">
        <v>1018000</v>
      </c>
      <c r="H17" s="164">
        <f>1018000/F6</f>
        <v>135111.81896608931</v>
      </c>
      <c r="I17" s="50">
        <v>1099997</v>
      </c>
      <c r="J17" s="164">
        <f>I17/$F$6</f>
        <v>145994.69108766341</v>
      </c>
      <c r="K17" s="50">
        <f t="shared" si="4"/>
        <v>1099997</v>
      </c>
      <c r="L17" s="164">
        <f t="shared" si="5"/>
        <v>145994.69108766341</v>
      </c>
      <c r="M17" s="50">
        <f t="shared" si="1"/>
        <v>1099997</v>
      </c>
      <c r="N17" s="164">
        <f t="shared" si="2"/>
        <v>145994.69108766341</v>
      </c>
    </row>
    <row r="18" spans="1:14" ht="25.5" x14ac:dyDescent="0.25">
      <c r="A18" s="176"/>
      <c r="B18" s="176">
        <v>68</v>
      </c>
      <c r="C18" s="177"/>
      <c r="D18" s="56" t="s">
        <v>67</v>
      </c>
      <c r="E18" s="63">
        <f>SUM(E19)</f>
        <v>555</v>
      </c>
      <c r="F18" s="63">
        <f>SUM(F19)</f>
        <v>73.661158670117459</v>
      </c>
      <c r="G18" s="63">
        <f>SUM(G19)</f>
        <v>1500</v>
      </c>
      <c r="H18" s="63">
        <f t="shared" ref="H18:J18" si="8">SUM(H19)</f>
        <v>199.08421262193906</v>
      </c>
      <c r="I18" s="63">
        <f>SUM(I19)</f>
        <v>2000</v>
      </c>
      <c r="J18" s="63">
        <f t="shared" si="8"/>
        <v>265.44561682925212</v>
      </c>
      <c r="K18" s="63">
        <f t="shared" si="4"/>
        <v>2000</v>
      </c>
      <c r="L18" s="63">
        <f t="shared" si="5"/>
        <v>265.44561682925212</v>
      </c>
      <c r="M18" s="63">
        <f t="shared" si="1"/>
        <v>2000</v>
      </c>
      <c r="N18" s="63">
        <f t="shared" si="2"/>
        <v>265.44561682925212</v>
      </c>
    </row>
    <row r="19" spans="1:14" x14ac:dyDescent="0.25">
      <c r="A19" s="174"/>
      <c r="B19" s="174"/>
      <c r="C19" s="175">
        <v>42</v>
      </c>
      <c r="D19" s="12" t="s">
        <v>56</v>
      </c>
      <c r="E19" s="50">
        <v>555</v>
      </c>
      <c r="F19" s="50">
        <f>E19/F6</f>
        <v>73.661158670117459</v>
      </c>
      <c r="G19" s="50">
        <v>1500</v>
      </c>
      <c r="H19" s="164">
        <f>1500/F6</f>
        <v>199.08421262193906</v>
      </c>
      <c r="I19" s="50">
        <v>2000</v>
      </c>
      <c r="J19" s="164">
        <f>I19/$F$6</f>
        <v>265.44561682925212</v>
      </c>
      <c r="K19" s="50">
        <f t="shared" si="4"/>
        <v>2000</v>
      </c>
      <c r="L19" s="164">
        <f t="shared" si="5"/>
        <v>265.44561682925212</v>
      </c>
      <c r="M19" s="50">
        <f t="shared" si="1"/>
        <v>2000</v>
      </c>
      <c r="N19" s="164">
        <f t="shared" si="2"/>
        <v>265.44561682925212</v>
      </c>
    </row>
    <row r="20" spans="1:14" ht="18.75" customHeight="1" x14ac:dyDescent="0.25">
      <c r="A20" s="239" t="s">
        <v>69</v>
      </c>
      <c r="B20" s="240"/>
      <c r="C20" s="240"/>
      <c r="D20" s="241"/>
      <c r="E20" s="49">
        <f>E12+E14+E16+E18</f>
        <v>974769</v>
      </c>
      <c r="F20" s="49">
        <f>F12+F14+F16+F18</f>
        <v>129374.07923551662</v>
      </c>
      <c r="G20" s="49">
        <f t="shared" ref="G20:M20" si="9">G12+G14+G16+G18</f>
        <v>1110550</v>
      </c>
      <c r="H20" s="49">
        <f t="shared" si="9"/>
        <v>147395.31488486295</v>
      </c>
      <c r="I20" s="49">
        <f t="shared" si="9"/>
        <v>1202547</v>
      </c>
      <c r="J20" s="49">
        <f t="shared" si="9"/>
        <v>159605.41509058329</v>
      </c>
      <c r="K20" s="49">
        <f t="shared" si="9"/>
        <v>1202547</v>
      </c>
      <c r="L20" s="49">
        <f t="shared" si="9"/>
        <v>159605.41509058329</v>
      </c>
      <c r="M20" s="49">
        <f t="shared" si="9"/>
        <v>1202547</v>
      </c>
      <c r="N20" s="49">
        <f t="shared" ref="N20" si="10">N12+N14+N16+N18</f>
        <v>159605.41509058329</v>
      </c>
    </row>
    <row r="21" spans="1:14" ht="18.75" customHeight="1" x14ac:dyDescent="0.25">
      <c r="A21" s="47"/>
      <c r="B21" s="47"/>
      <c r="C21" s="47"/>
      <c r="D21" s="47"/>
      <c r="E21" s="168"/>
      <c r="F21" s="48"/>
      <c r="G21" s="48"/>
      <c r="H21" s="48"/>
      <c r="I21" s="48"/>
      <c r="J21" s="48"/>
      <c r="K21" s="48"/>
      <c r="L21" s="48"/>
      <c r="M21" s="48"/>
      <c r="N21" s="48"/>
    </row>
    <row r="22" spans="1:14" ht="15.75" x14ac:dyDescent="0.25">
      <c r="A22" s="212" t="s">
        <v>21</v>
      </c>
      <c r="B22" s="238"/>
      <c r="C22" s="238"/>
      <c r="D22" s="238"/>
      <c r="E22" s="238"/>
      <c r="F22" s="238"/>
      <c r="G22" s="238"/>
      <c r="H22" s="238"/>
      <c r="I22" s="238"/>
      <c r="J22" s="238"/>
      <c r="K22" s="238"/>
      <c r="L22" s="238"/>
      <c r="M22" s="238"/>
      <c r="N22" s="238"/>
    </row>
    <row r="23" spans="1:14" ht="11.25" customHeight="1" x14ac:dyDescent="0.25">
      <c r="A23" s="3"/>
      <c r="B23" s="3"/>
      <c r="C23" s="3"/>
      <c r="D23" s="3"/>
      <c r="E23" s="21"/>
      <c r="F23" s="170">
        <v>7.5345000000000004</v>
      </c>
      <c r="G23" s="159"/>
      <c r="H23" s="3"/>
      <c r="I23" s="21"/>
      <c r="J23" s="3"/>
      <c r="K23" s="21"/>
      <c r="L23" s="4"/>
      <c r="M23" s="4"/>
      <c r="N23" s="4"/>
    </row>
    <row r="24" spans="1:14" ht="25.5" customHeight="1" x14ac:dyDescent="0.25">
      <c r="A24" s="165" t="s">
        <v>16</v>
      </c>
      <c r="B24" s="166" t="s">
        <v>17</v>
      </c>
      <c r="C24" s="166" t="s">
        <v>18</v>
      </c>
      <c r="D24" s="17" t="s">
        <v>22</v>
      </c>
      <c r="E24" s="233" t="s">
        <v>12</v>
      </c>
      <c r="F24" s="234"/>
      <c r="G24" s="233" t="s">
        <v>13</v>
      </c>
      <c r="H24" s="234"/>
      <c r="I24" s="233" t="s">
        <v>50</v>
      </c>
      <c r="J24" s="234"/>
      <c r="K24" s="233" t="s">
        <v>51</v>
      </c>
      <c r="L24" s="234"/>
      <c r="M24" s="233" t="s">
        <v>52</v>
      </c>
      <c r="N24" s="234"/>
    </row>
    <row r="25" spans="1:14" x14ac:dyDescent="0.25">
      <c r="A25" s="18"/>
      <c r="B25" s="17"/>
      <c r="C25" s="17"/>
      <c r="D25" s="17"/>
      <c r="E25" s="166" t="s">
        <v>181</v>
      </c>
      <c r="F25" s="166" t="s">
        <v>61</v>
      </c>
      <c r="G25" s="166" t="s">
        <v>181</v>
      </c>
      <c r="H25" s="166" t="s">
        <v>61</v>
      </c>
      <c r="I25" s="166" t="s">
        <v>181</v>
      </c>
      <c r="J25" s="166" t="s">
        <v>61</v>
      </c>
      <c r="K25" s="166" t="s">
        <v>181</v>
      </c>
      <c r="L25" s="166" t="s">
        <v>61</v>
      </c>
      <c r="M25" s="166" t="s">
        <v>181</v>
      </c>
      <c r="N25" s="166" t="s">
        <v>61</v>
      </c>
    </row>
    <row r="26" spans="1:14" ht="15.75" customHeight="1" x14ac:dyDescent="0.25">
      <c r="A26" s="171">
        <v>3</v>
      </c>
      <c r="B26" s="171"/>
      <c r="C26" s="171"/>
      <c r="D26" s="11" t="s">
        <v>23</v>
      </c>
      <c r="E26" s="62">
        <f>E27+E29+E33</f>
        <v>860629</v>
      </c>
      <c r="F26" s="62">
        <f>F27+F29+F33</f>
        <v>114225.09788307121</v>
      </c>
      <c r="G26" s="62">
        <f>G27+G29+G33</f>
        <v>1002350</v>
      </c>
      <c r="H26" s="62">
        <f t="shared" ref="H26:N26" si="11">H27+H29+H33</f>
        <v>133034.70701440042</v>
      </c>
      <c r="I26" s="62">
        <f t="shared" si="11"/>
        <v>1077047</v>
      </c>
      <c r="J26" s="62">
        <f t="shared" si="11"/>
        <v>142948.70263454772</v>
      </c>
      <c r="K26" s="62">
        <f t="shared" si="11"/>
        <v>1077047</v>
      </c>
      <c r="L26" s="62">
        <f t="shared" si="11"/>
        <v>142948.70263454772</v>
      </c>
      <c r="M26" s="62">
        <f t="shared" si="11"/>
        <v>1077047</v>
      </c>
      <c r="N26" s="62">
        <f t="shared" si="11"/>
        <v>142948.70263454772</v>
      </c>
    </row>
    <row r="27" spans="1:14" ht="15.75" customHeight="1" x14ac:dyDescent="0.25">
      <c r="A27" s="172"/>
      <c r="B27" s="173">
        <v>31</v>
      </c>
      <c r="C27" s="173"/>
      <c r="D27" s="56" t="s">
        <v>24</v>
      </c>
      <c r="E27" s="57">
        <f>SUM(E28)</f>
        <v>491836</v>
      </c>
      <c r="F27" s="57">
        <f>SUM(F28)</f>
        <v>65277.855199416015</v>
      </c>
      <c r="G27" s="57">
        <f>SUM(G28)</f>
        <v>573200</v>
      </c>
      <c r="H27" s="57">
        <f t="shared" ref="H27:N27" si="12">SUM(H28)</f>
        <v>76076.713783263651</v>
      </c>
      <c r="I27" s="57">
        <f t="shared" si="12"/>
        <v>652197</v>
      </c>
      <c r="J27" s="57">
        <f t="shared" si="12"/>
        <v>86561.41747959386</v>
      </c>
      <c r="K27" s="57">
        <f t="shared" si="12"/>
        <v>652197</v>
      </c>
      <c r="L27" s="57">
        <f t="shared" si="12"/>
        <v>86561.41747959386</v>
      </c>
      <c r="M27" s="57">
        <f t="shared" si="12"/>
        <v>652197</v>
      </c>
      <c r="N27" s="57">
        <f t="shared" si="12"/>
        <v>86561.41747959386</v>
      </c>
    </row>
    <row r="28" spans="1:14" x14ac:dyDescent="0.25">
      <c r="A28" s="174"/>
      <c r="B28" s="174"/>
      <c r="C28" s="175">
        <v>11</v>
      </c>
      <c r="D28" s="12" t="s">
        <v>20</v>
      </c>
      <c r="E28" s="8">
        <v>491836</v>
      </c>
      <c r="F28" s="8">
        <f>491836/F23</f>
        <v>65277.855199416015</v>
      </c>
      <c r="G28" s="8">
        <v>573200</v>
      </c>
      <c r="H28" s="9">
        <f>573200/F23</f>
        <v>76076.713783263651</v>
      </c>
      <c r="I28" s="8">
        <v>652197</v>
      </c>
      <c r="J28" s="9">
        <f>I28/$F$23</f>
        <v>86561.41747959386</v>
      </c>
      <c r="K28" s="8">
        <f>I28</f>
        <v>652197</v>
      </c>
      <c r="L28" s="9">
        <f>J28</f>
        <v>86561.41747959386</v>
      </c>
      <c r="M28" s="8">
        <f>K28</f>
        <v>652197</v>
      </c>
      <c r="N28" s="9">
        <f>L28</f>
        <v>86561.41747959386</v>
      </c>
    </row>
    <row r="29" spans="1:14" x14ac:dyDescent="0.25">
      <c r="A29" s="176"/>
      <c r="B29" s="176">
        <v>32</v>
      </c>
      <c r="C29" s="177"/>
      <c r="D29" s="59" t="s">
        <v>37</v>
      </c>
      <c r="E29" s="57">
        <f>SUM(E30:E32)</f>
        <v>363792</v>
      </c>
      <c r="F29" s="57">
        <f>SUM(F30:F32)</f>
        <v>48283.495918773639</v>
      </c>
      <c r="G29" s="57">
        <f>SUM(G30:G32)</f>
        <v>423650</v>
      </c>
      <c r="H29" s="57">
        <f t="shared" ref="H29:N29" si="13">SUM(H30:H32)</f>
        <v>56228.017784856325</v>
      </c>
      <c r="I29" s="57">
        <f t="shared" si="13"/>
        <v>419350</v>
      </c>
      <c r="J29" s="57">
        <f t="shared" si="13"/>
        <v>55657.309708673434</v>
      </c>
      <c r="K29" s="57">
        <f t="shared" si="13"/>
        <v>419350</v>
      </c>
      <c r="L29" s="57">
        <f t="shared" si="13"/>
        <v>55657.309708673434</v>
      </c>
      <c r="M29" s="57">
        <f t="shared" si="13"/>
        <v>419350</v>
      </c>
      <c r="N29" s="57">
        <f t="shared" si="13"/>
        <v>55657.309708673434</v>
      </c>
    </row>
    <row r="30" spans="1:14" x14ac:dyDescent="0.25">
      <c r="A30" s="174"/>
      <c r="B30" s="174"/>
      <c r="C30" s="175">
        <v>11</v>
      </c>
      <c r="D30" s="12" t="s">
        <v>20</v>
      </c>
      <c r="E30" s="8">
        <v>325097</v>
      </c>
      <c r="F30" s="8">
        <f>325097/F23</f>
        <v>43147.786847169686</v>
      </c>
      <c r="G30" s="8">
        <v>369300</v>
      </c>
      <c r="H30" s="9">
        <f>369300/F23</f>
        <v>49014.533147521397</v>
      </c>
      <c r="I30" s="8">
        <v>372300</v>
      </c>
      <c r="J30" s="9">
        <f t="shared" ref="J30:J32" si="14">I30/$F$23</f>
        <v>49412.701572765276</v>
      </c>
      <c r="K30" s="8">
        <f t="shared" ref="K30:K32" si="15">I30</f>
        <v>372300</v>
      </c>
      <c r="L30" s="9">
        <f t="shared" ref="L30:L32" si="16">J30</f>
        <v>49412.701572765276</v>
      </c>
      <c r="M30" s="8">
        <f t="shared" ref="M30:M32" si="17">K30</f>
        <v>372300</v>
      </c>
      <c r="N30" s="9">
        <f t="shared" ref="N30:N32" si="18">L30</f>
        <v>49412.701572765276</v>
      </c>
    </row>
    <row r="31" spans="1:14" x14ac:dyDescent="0.25">
      <c r="A31" s="174"/>
      <c r="B31" s="174"/>
      <c r="C31" s="175">
        <v>42</v>
      </c>
      <c r="D31" s="12" t="s">
        <v>56</v>
      </c>
      <c r="E31" s="8">
        <v>25124</v>
      </c>
      <c r="F31" s="8">
        <f>25124/F23</f>
        <v>3334.5278386090649</v>
      </c>
      <c r="G31" s="8">
        <v>40850</v>
      </c>
      <c r="H31" s="9">
        <f>40850/F23</f>
        <v>5421.7267237374735</v>
      </c>
      <c r="I31" s="8">
        <v>33550</v>
      </c>
      <c r="J31" s="9">
        <f t="shared" si="14"/>
        <v>4452.8502223107034</v>
      </c>
      <c r="K31" s="8">
        <f t="shared" si="15"/>
        <v>33550</v>
      </c>
      <c r="L31" s="9">
        <f t="shared" si="16"/>
        <v>4452.8502223107034</v>
      </c>
      <c r="M31" s="8">
        <f t="shared" si="17"/>
        <v>33550</v>
      </c>
      <c r="N31" s="9">
        <f t="shared" si="18"/>
        <v>4452.8502223107034</v>
      </c>
    </row>
    <row r="32" spans="1:14" x14ac:dyDescent="0.25">
      <c r="A32" s="174"/>
      <c r="B32" s="174"/>
      <c r="C32" s="175">
        <v>51</v>
      </c>
      <c r="D32" s="12" t="s">
        <v>55</v>
      </c>
      <c r="E32" s="8">
        <v>13571</v>
      </c>
      <c r="F32" s="8">
        <f>13571/F23</f>
        <v>1801.18123299489</v>
      </c>
      <c r="G32" s="8">
        <v>13500</v>
      </c>
      <c r="H32" s="9">
        <f>13500/F23</f>
        <v>1791.7579135974515</v>
      </c>
      <c r="I32" s="8">
        <v>13500</v>
      </c>
      <c r="J32" s="9">
        <f t="shared" si="14"/>
        <v>1791.7579135974515</v>
      </c>
      <c r="K32" s="8">
        <f t="shared" si="15"/>
        <v>13500</v>
      </c>
      <c r="L32" s="9">
        <f t="shared" si="16"/>
        <v>1791.7579135974515</v>
      </c>
      <c r="M32" s="8">
        <f t="shared" si="17"/>
        <v>13500</v>
      </c>
      <c r="N32" s="9">
        <f t="shared" si="18"/>
        <v>1791.7579135974515</v>
      </c>
    </row>
    <row r="33" spans="1:14" x14ac:dyDescent="0.25">
      <c r="A33" s="176"/>
      <c r="B33" s="176">
        <v>34</v>
      </c>
      <c r="C33" s="177"/>
      <c r="D33" s="60" t="s">
        <v>68</v>
      </c>
      <c r="E33" s="57">
        <f>SUM(E34)</f>
        <v>5001</v>
      </c>
      <c r="F33" s="57">
        <f>SUM(F34)</f>
        <v>663.74676488154489</v>
      </c>
      <c r="G33" s="57">
        <f>SUM(G34)</f>
        <v>5500</v>
      </c>
      <c r="H33" s="57">
        <f t="shared" ref="H33:N33" si="19">SUM(H34)</f>
        <v>729.97544628044329</v>
      </c>
      <c r="I33" s="57">
        <f t="shared" si="19"/>
        <v>5500</v>
      </c>
      <c r="J33" s="57">
        <f t="shared" si="19"/>
        <v>729.97544628044329</v>
      </c>
      <c r="K33" s="57">
        <f t="shared" si="19"/>
        <v>5500</v>
      </c>
      <c r="L33" s="57">
        <f t="shared" si="19"/>
        <v>729.97544628044329</v>
      </c>
      <c r="M33" s="57">
        <f t="shared" si="19"/>
        <v>5500</v>
      </c>
      <c r="N33" s="57">
        <f t="shared" si="19"/>
        <v>729.97544628044329</v>
      </c>
    </row>
    <row r="34" spans="1:14" x14ac:dyDescent="0.25">
      <c r="A34" s="174"/>
      <c r="B34" s="179"/>
      <c r="C34" s="175">
        <v>11</v>
      </c>
      <c r="D34" s="12" t="s">
        <v>20</v>
      </c>
      <c r="E34" s="8">
        <v>5001</v>
      </c>
      <c r="F34" s="8">
        <f>5001/F23</f>
        <v>663.74676488154489</v>
      </c>
      <c r="G34" s="8">
        <v>5500</v>
      </c>
      <c r="H34" s="9">
        <f>5500/F23</f>
        <v>729.97544628044329</v>
      </c>
      <c r="I34" s="8">
        <v>5500</v>
      </c>
      <c r="J34" s="9">
        <f>I34/$F$23</f>
        <v>729.97544628044329</v>
      </c>
      <c r="K34" s="8">
        <f>I34</f>
        <v>5500</v>
      </c>
      <c r="L34" s="9">
        <f>J34</f>
        <v>729.97544628044329</v>
      </c>
      <c r="M34" s="8">
        <f>K34</f>
        <v>5500</v>
      </c>
      <c r="N34" s="9">
        <f>L34</f>
        <v>729.97544628044329</v>
      </c>
    </row>
    <row r="35" spans="1:14" ht="25.5" x14ac:dyDescent="0.25">
      <c r="A35" s="180">
        <v>4</v>
      </c>
      <c r="B35" s="181"/>
      <c r="C35" s="181"/>
      <c r="D35" s="22" t="s">
        <v>25</v>
      </c>
      <c r="E35" s="62">
        <f>E36</f>
        <v>109185</v>
      </c>
      <c r="F35" s="62">
        <f>F36</f>
        <v>14491.339836750944</v>
      </c>
      <c r="G35" s="62">
        <f>G36</f>
        <v>126702</v>
      </c>
      <c r="H35" s="62">
        <f t="shared" ref="H35:N35" si="20">H36</f>
        <v>16816.245271749951</v>
      </c>
      <c r="I35" s="62">
        <f t="shared" si="20"/>
        <v>125500</v>
      </c>
      <c r="J35" s="62">
        <f t="shared" si="20"/>
        <v>16656.71245603557</v>
      </c>
      <c r="K35" s="62">
        <f t="shared" si="20"/>
        <v>125500</v>
      </c>
      <c r="L35" s="62">
        <f t="shared" si="20"/>
        <v>16656.71245603557</v>
      </c>
      <c r="M35" s="62">
        <f t="shared" si="20"/>
        <v>125500</v>
      </c>
      <c r="N35" s="62">
        <f t="shared" si="20"/>
        <v>16656.71245603557</v>
      </c>
    </row>
    <row r="36" spans="1:14" ht="25.5" x14ac:dyDescent="0.25">
      <c r="A36" s="173"/>
      <c r="B36" s="173">
        <v>42</v>
      </c>
      <c r="C36" s="173"/>
      <c r="D36" s="61" t="s">
        <v>26</v>
      </c>
      <c r="E36" s="57">
        <f>SUM(E37:E39)</f>
        <v>109185</v>
      </c>
      <c r="F36" s="57">
        <f>SUM(F37:F39)</f>
        <v>14491.339836750944</v>
      </c>
      <c r="G36" s="57">
        <f>SUM(G37:G39)</f>
        <v>126702</v>
      </c>
      <c r="H36" s="57">
        <f t="shared" ref="H36:N36" si="21">SUM(H37:H39)</f>
        <v>16816.245271749951</v>
      </c>
      <c r="I36" s="57">
        <f t="shared" si="21"/>
        <v>125500</v>
      </c>
      <c r="J36" s="57">
        <f t="shared" si="21"/>
        <v>16656.71245603557</v>
      </c>
      <c r="K36" s="57">
        <f t="shared" si="21"/>
        <v>125500</v>
      </c>
      <c r="L36" s="57">
        <f t="shared" si="21"/>
        <v>16656.71245603557</v>
      </c>
      <c r="M36" s="57">
        <f t="shared" si="21"/>
        <v>125500</v>
      </c>
      <c r="N36" s="57">
        <f t="shared" si="21"/>
        <v>16656.71245603557</v>
      </c>
    </row>
    <row r="37" spans="1:14" x14ac:dyDescent="0.25">
      <c r="A37" s="178"/>
      <c r="B37" s="178"/>
      <c r="C37" s="175">
        <v>11</v>
      </c>
      <c r="D37" s="12" t="s">
        <v>20</v>
      </c>
      <c r="E37" s="8">
        <v>60000</v>
      </c>
      <c r="F37" s="8">
        <f>60000/F23</f>
        <v>7963.3685048775624</v>
      </c>
      <c r="G37" s="8">
        <v>70000</v>
      </c>
      <c r="H37" s="9">
        <f>70000/F23</f>
        <v>9290.596589023824</v>
      </c>
      <c r="I37" s="8">
        <v>70000</v>
      </c>
      <c r="J37" s="9">
        <f t="shared" ref="J37:J39" si="22">I37/$F$23</f>
        <v>9290.596589023824</v>
      </c>
      <c r="K37" s="8">
        <f t="shared" ref="K37:K39" si="23">I37</f>
        <v>70000</v>
      </c>
      <c r="L37" s="9">
        <f t="shared" ref="L37:L39" si="24">J37</f>
        <v>9290.596589023824</v>
      </c>
      <c r="M37" s="8">
        <f t="shared" ref="M37:M39" si="25">K37</f>
        <v>70000</v>
      </c>
      <c r="N37" s="10">
        <f t="shared" ref="N37:N39" si="26">L37</f>
        <v>9290.596589023824</v>
      </c>
    </row>
    <row r="38" spans="1:14" x14ac:dyDescent="0.25">
      <c r="A38" s="178"/>
      <c r="B38" s="178"/>
      <c r="C38" s="175">
        <v>42</v>
      </c>
      <c r="D38" s="12" t="s">
        <v>56</v>
      </c>
      <c r="E38" s="8">
        <v>2785</v>
      </c>
      <c r="F38" s="8">
        <f>2785/F23</f>
        <v>369.63302143473356</v>
      </c>
      <c r="G38" s="8">
        <v>13173</v>
      </c>
      <c r="H38" s="9">
        <f>13173/F23</f>
        <v>1748.357555245869</v>
      </c>
      <c r="I38" s="8">
        <v>4000</v>
      </c>
      <c r="J38" s="9">
        <f t="shared" si="22"/>
        <v>530.89123365850423</v>
      </c>
      <c r="K38" s="8">
        <f t="shared" si="23"/>
        <v>4000</v>
      </c>
      <c r="L38" s="9">
        <f t="shared" si="24"/>
        <v>530.89123365850423</v>
      </c>
      <c r="M38" s="8">
        <f t="shared" si="25"/>
        <v>4000</v>
      </c>
      <c r="N38" s="10">
        <f t="shared" si="26"/>
        <v>530.89123365850423</v>
      </c>
    </row>
    <row r="39" spans="1:14" x14ac:dyDescent="0.25">
      <c r="A39" s="178"/>
      <c r="B39" s="178"/>
      <c r="C39" s="175">
        <v>51</v>
      </c>
      <c r="D39" s="12" t="s">
        <v>55</v>
      </c>
      <c r="E39" s="8">
        <v>46400</v>
      </c>
      <c r="F39" s="8">
        <f>46400/F23</f>
        <v>6158.3383104386485</v>
      </c>
      <c r="G39" s="8">
        <v>43529</v>
      </c>
      <c r="H39" s="9">
        <f>43529/F23</f>
        <v>5777.2911274802573</v>
      </c>
      <c r="I39" s="8">
        <v>51500</v>
      </c>
      <c r="J39" s="9">
        <f t="shared" si="22"/>
        <v>6835.2246333532412</v>
      </c>
      <c r="K39" s="8">
        <f t="shared" si="23"/>
        <v>51500</v>
      </c>
      <c r="L39" s="9">
        <f t="shared" si="24"/>
        <v>6835.2246333532412</v>
      </c>
      <c r="M39" s="8">
        <f t="shared" si="25"/>
        <v>51500</v>
      </c>
      <c r="N39" s="10">
        <f t="shared" si="26"/>
        <v>6835.2246333532412</v>
      </c>
    </row>
    <row r="40" spans="1:14" x14ac:dyDescent="0.25">
      <c r="A40" s="235" t="s">
        <v>70</v>
      </c>
      <c r="B40" s="236"/>
      <c r="C40" s="236"/>
      <c r="D40" s="237"/>
      <c r="E40" s="62">
        <f>E26+E35</f>
        <v>969814</v>
      </c>
      <c r="F40" s="62">
        <f>F26+F35</f>
        <v>128716.43771982216</v>
      </c>
      <c r="G40" s="62">
        <f>G26+G35</f>
        <v>1129052</v>
      </c>
      <c r="H40" s="62">
        <f t="shared" ref="H40:N40" si="27">H26+H35</f>
        <v>149850.95228615036</v>
      </c>
      <c r="I40" s="62">
        <f t="shared" si="27"/>
        <v>1202547</v>
      </c>
      <c r="J40" s="62">
        <f t="shared" si="27"/>
        <v>159605.41509058329</v>
      </c>
      <c r="K40" s="62">
        <f t="shared" si="27"/>
        <v>1202547</v>
      </c>
      <c r="L40" s="62">
        <f t="shared" si="27"/>
        <v>159605.41509058329</v>
      </c>
      <c r="M40" s="62">
        <f t="shared" si="27"/>
        <v>1202547</v>
      </c>
      <c r="N40" s="62">
        <f t="shared" si="27"/>
        <v>159605.41509058329</v>
      </c>
    </row>
    <row r="41" spans="1:14" x14ac:dyDescent="0.25">
      <c r="E41" s="168"/>
      <c r="G41" s="53"/>
      <c r="H41" s="53"/>
    </row>
    <row r="42" spans="1:14" x14ac:dyDescent="0.25">
      <c r="A42" s="203" t="str">
        <f>SAŽETAK!A41</f>
        <v>Zabok, 05.10.2022.</v>
      </c>
      <c r="F42" s="53"/>
      <c r="G42" s="53"/>
      <c r="H42" s="53"/>
      <c r="I42" s="53"/>
      <c r="J42" s="53"/>
      <c r="K42" s="53"/>
      <c r="L42" s="53"/>
      <c r="M42" s="53"/>
      <c r="N42" s="53"/>
    </row>
    <row r="44" spans="1:14" x14ac:dyDescent="0.25">
      <c r="D44" s="54"/>
      <c r="E44" s="54"/>
      <c r="F44" s="53"/>
      <c r="G44" s="53"/>
    </row>
    <row r="45" spans="1:14" x14ac:dyDescent="0.25">
      <c r="F45" s="53"/>
      <c r="G45" s="53"/>
      <c r="H45" s="53"/>
      <c r="I45" s="53"/>
    </row>
    <row r="46" spans="1:14" x14ac:dyDescent="0.25">
      <c r="D46" s="54"/>
      <c r="E46" s="54"/>
      <c r="F46" s="53"/>
      <c r="G46" s="53"/>
      <c r="H46" s="53"/>
      <c r="I46" s="53"/>
    </row>
    <row r="48" spans="1:14" x14ac:dyDescent="0.25">
      <c r="E48" s="53"/>
      <c r="F48" s="53"/>
      <c r="G48" s="53"/>
      <c r="H48" s="53"/>
      <c r="I48" s="53"/>
    </row>
  </sheetData>
  <mergeCells count="17">
    <mergeCell ref="K24:L24"/>
    <mergeCell ref="M24:N24"/>
    <mergeCell ref="A40:D40"/>
    <mergeCell ref="A7:N7"/>
    <mergeCell ref="A22:N22"/>
    <mergeCell ref="A1:N1"/>
    <mergeCell ref="A3:N3"/>
    <mergeCell ref="A5:N5"/>
    <mergeCell ref="A20:D20"/>
    <mergeCell ref="E9:F9"/>
    <mergeCell ref="G9:H9"/>
    <mergeCell ref="I9:J9"/>
    <mergeCell ref="K9:L9"/>
    <mergeCell ref="M9:N9"/>
    <mergeCell ref="E24:F24"/>
    <mergeCell ref="G24:H24"/>
    <mergeCell ref="I24:J24"/>
  </mergeCells>
  <pageMargins left="0.70866141732283472" right="0.70866141732283472" top="0.55118110236220474" bottom="0.74803149606299213" header="0.31496062992125984" footer="0.31496062992125984"/>
  <pageSetup paperSize="9" scale="63" orientation="landscape" r:id="rId1"/>
  <headerFooter>
    <oddFooter>&amp;C&amp;9Gradska knjižnica "Ksaver Šandor Gjalski"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15"/>
  <sheetViews>
    <sheetView zoomScaleNormal="100" workbookViewId="0">
      <selection activeCell="A15" sqref="A15"/>
    </sheetView>
  </sheetViews>
  <sheetFormatPr defaultRowHeight="15" x14ac:dyDescent="0.25"/>
  <cols>
    <col min="1" max="1" width="37.7109375" customWidth="1"/>
    <col min="2" max="11" width="12.7109375" customWidth="1"/>
  </cols>
  <sheetData>
    <row r="1" spans="1:11" ht="56.25" customHeight="1" x14ac:dyDescent="0.25">
      <c r="A1" s="212" t="s">
        <v>64</v>
      </c>
      <c r="B1" s="212"/>
      <c r="C1" s="212"/>
      <c r="D1" s="212"/>
      <c r="E1" s="212"/>
      <c r="F1" s="212"/>
      <c r="G1" s="212"/>
      <c r="H1" s="212"/>
      <c r="I1" s="212"/>
      <c r="J1" s="212"/>
      <c r="K1" s="212"/>
    </row>
    <row r="2" spans="1:11" ht="18" customHeight="1" x14ac:dyDescent="0.25">
      <c r="A2" s="3"/>
      <c r="B2" s="21"/>
      <c r="C2" s="3"/>
      <c r="D2" s="21"/>
      <c r="E2" s="3"/>
      <c r="F2" s="21"/>
      <c r="G2" s="3"/>
      <c r="H2" s="21"/>
      <c r="I2" s="3"/>
      <c r="J2" s="21"/>
      <c r="K2" s="3"/>
    </row>
    <row r="3" spans="1:11" ht="15.75" x14ac:dyDescent="0.25">
      <c r="A3" s="212" t="s">
        <v>34</v>
      </c>
      <c r="B3" s="212"/>
      <c r="C3" s="212"/>
      <c r="D3" s="212"/>
      <c r="E3" s="212"/>
      <c r="F3" s="212"/>
      <c r="G3" s="212"/>
      <c r="H3" s="212"/>
      <c r="I3" s="214"/>
      <c r="J3" s="214"/>
      <c r="K3" s="214"/>
    </row>
    <row r="4" spans="1:11" ht="18" x14ac:dyDescent="0.25">
      <c r="A4" s="3"/>
      <c r="B4" s="21"/>
      <c r="C4" s="3"/>
      <c r="D4" s="21"/>
      <c r="E4" s="3"/>
      <c r="F4" s="21"/>
      <c r="G4" s="3"/>
      <c r="H4" s="21"/>
      <c r="I4" s="4"/>
      <c r="J4" s="4"/>
      <c r="K4" s="4"/>
    </row>
    <row r="5" spans="1:11" ht="18" customHeight="1" x14ac:dyDescent="0.25">
      <c r="A5" s="212" t="s">
        <v>15</v>
      </c>
      <c r="B5" s="212"/>
      <c r="C5" s="213"/>
      <c r="D5" s="213"/>
      <c r="E5" s="213"/>
      <c r="F5" s="213"/>
      <c r="G5" s="213"/>
      <c r="H5" s="213"/>
      <c r="I5" s="213"/>
      <c r="J5" s="213"/>
      <c r="K5" s="213"/>
    </row>
    <row r="6" spans="1:11" ht="18" x14ac:dyDescent="0.25">
      <c r="A6" s="3"/>
      <c r="B6" s="21"/>
      <c r="C6" s="3"/>
      <c r="D6" s="21"/>
      <c r="E6" s="3"/>
      <c r="F6" s="21"/>
      <c r="G6" s="3"/>
      <c r="H6" s="21"/>
      <c r="I6" s="4"/>
      <c r="J6" s="4"/>
      <c r="K6" s="4"/>
    </row>
    <row r="7" spans="1:11" ht="15.75" x14ac:dyDescent="0.25">
      <c r="A7" s="212" t="s">
        <v>27</v>
      </c>
      <c r="B7" s="212"/>
      <c r="C7" s="238"/>
      <c r="D7" s="238"/>
      <c r="E7" s="238"/>
      <c r="F7" s="238"/>
      <c r="G7" s="238"/>
      <c r="H7" s="238"/>
      <c r="I7" s="238"/>
      <c r="J7" s="238"/>
      <c r="K7" s="238"/>
    </row>
    <row r="8" spans="1:11" ht="18" x14ac:dyDescent="0.25">
      <c r="A8" s="3"/>
      <c r="B8" s="21"/>
      <c r="C8" s="3"/>
      <c r="D8" s="21"/>
      <c r="E8" s="3"/>
      <c r="F8" s="21"/>
      <c r="G8" s="3"/>
      <c r="H8" s="21"/>
      <c r="I8" s="4"/>
      <c r="J8" s="4"/>
      <c r="K8" s="4"/>
    </row>
    <row r="9" spans="1:11" ht="25.5" customHeight="1" x14ac:dyDescent="0.25">
      <c r="A9" s="18" t="s">
        <v>28</v>
      </c>
      <c r="B9" s="233" t="s">
        <v>12</v>
      </c>
      <c r="C9" s="234"/>
      <c r="D9" s="233" t="s">
        <v>13</v>
      </c>
      <c r="E9" s="234"/>
      <c r="F9" s="233" t="s">
        <v>50</v>
      </c>
      <c r="G9" s="234"/>
      <c r="H9" s="233" t="s">
        <v>51</v>
      </c>
      <c r="I9" s="234"/>
      <c r="J9" s="233" t="s">
        <v>52</v>
      </c>
      <c r="K9" s="234"/>
    </row>
    <row r="10" spans="1:11" x14ac:dyDescent="0.25">
      <c r="A10" s="18"/>
      <c r="B10" s="166" t="s">
        <v>181</v>
      </c>
      <c r="C10" s="166" t="s">
        <v>61</v>
      </c>
      <c r="D10" s="166" t="s">
        <v>181</v>
      </c>
      <c r="E10" s="166" t="s">
        <v>61</v>
      </c>
      <c r="F10" s="166" t="s">
        <v>181</v>
      </c>
      <c r="G10" s="166" t="s">
        <v>61</v>
      </c>
      <c r="H10" s="166" t="s">
        <v>181</v>
      </c>
      <c r="I10" s="166" t="s">
        <v>61</v>
      </c>
      <c r="J10" s="166" t="s">
        <v>181</v>
      </c>
      <c r="K10" s="166" t="s">
        <v>61</v>
      </c>
    </row>
    <row r="11" spans="1:11" ht="15.75" customHeight="1" x14ac:dyDescent="0.25">
      <c r="A11" s="55" t="s">
        <v>29</v>
      </c>
      <c r="B11" s="70">
        <f t="shared" ref="B11:D12" si="0">B12</f>
        <v>969814</v>
      </c>
      <c r="C11" s="70">
        <f t="shared" si="0"/>
        <v>128716.43771982216</v>
      </c>
      <c r="D11" s="70">
        <f t="shared" si="0"/>
        <v>1129052</v>
      </c>
      <c r="E11" s="70">
        <f t="shared" ref="E11:K12" si="1">E12</f>
        <v>149850.95228615036</v>
      </c>
      <c r="F11" s="70">
        <f t="shared" si="1"/>
        <v>1202547</v>
      </c>
      <c r="G11" s="70">
        <f t="shared" si="1"/>
        <v>159605.41509058329</v>
      </c>
      <c r="H11" s="70">
        <f t="shared" si="1"/>
        <v>1202547</v>
      </c>
      <c r="I11" s="70">
        <f t="shared" si="1"/>
        <v>159605.41509058329</v>
      </c>
      <c r="J11" s="70">
        <f t="shared" si="1"/>
        <v>1202547</v>
      </c>
      <c r="K11" s="70">
        <f t="shared" si="1"/>
        <v>159605.41509058329</v>
      </c>
    </row>
    <row r="12" spans="1:11" ht="15.75" customHeight="1" x14ac:dyDescent="0.25">
      <c r="A12" s="11" t="s">
        <v>62</v>
      </c>
      <c r="B12" s="62">
        <f t="shared" si="0"/>
        <v>969814</v>
      </c>
      <c r="C12" s="62">
        <f t="shared" si="0"/>
        <v>128716.43771982216</v>
      </c>
      <c r="D12" s="62">
        <f t="shared" si="0"/>
        <v>1129052</v>
      </c>
      <c r="E12" s="62">
        <f>E13</f>
        <v>149850.95228615036</v>
      </c>
      <c r="F12" s="62">
        <f t="shared" si="1"/>
        <v>1202547</v>
      </c>
      <c r="G12" s="62">
        <f t="shared" si="1"/>
        <v>159605.41509058329</v>
      </c>
      <c r="H12" s="62">
        <f t="shared" si="1"/>
        <v>1202547</v>
      </c>
      <c r="I12" s="62">
        <f t="shared" si="1"/>
        <v>159605.41509058329</v>
      </c>
      <c r="J12" s="62">
        <f t="shared" si="1"/>
        <v>1202547</v>
      </c>
      <c r="K12" s="62">
        <f t="shared" si="1"/>
        <v>159605.41509058329</v>
      </c>
    </row>
    <row r="13" spans="1:11" x14ac:dyDescent="0.25">
      <c r="A13" s="66" t="s">
        <v>63</v>
      </c>
      <c r="B13" s="67">
        <f>' Račun prihoda i rashoda'!E40</f>
        <v>969814</v>
      </c>
      <c r="C13" s="67">
        <f>' Račun prihoda i rashoda'!F40</f>
        <v>128716.43771982216</v>
      </c>
      <c r="D13" s="67">
        <f>' Račun prihoda i rashoda'!G40</f>
        <v>1129052</v>
      </c>
      <c r="E13" s="68">
        <f>' Račun prihoda i rashoda'!H40</f>
        <v>149850.95228615036</v>
      </c>
      <c r="F13" s="68">
        <f>' Račun prihoda i rashoda'!I40</f>
        <v>1202547</v>
      </c>
      <c r="G13" s="68">
        <f>' Račun prihoda i rashoda'!J40</f>
        <v>159605.41509058329</v>
      </c>
      <c r="H13" s="68">
        <f>' Račun prihoda i rashoda'!K40</f>
        <v>1202547</v>
      </c>
      <c r="I13" s="68">
        <f>' Račun prihoda i rashoda'!L40</f>
        <v>159605.41509058329</v>
      </c>
      <c r="J13" s="68">
        <f>' Račun prihoda i rashoda'!M40</f>
        <v>1202547</v>
      </c>
      <c r="K13" s="68">
        <f>' Račun prihoda i rashoda'!N40</f>
        <v>159605.41509058329</v>
      </c>
    </row>
    <row r="15" spans="1:11" x14ac:dyDescent="0.25">
      <c r="A15" s="203" t="str">
        <f>SAŽETAK!A41</f>
        <v>Zabok, 05.10.2022.</v>
      </c>
    </row>
  </sheetData>
  <mergeCells count="9">
    <mergeCell ref="A1:K1"/>
    <mergeCell ref="A3:K3"/>
    <mergeCell ref="A5:K5"/>
    <mergeCell ref="A7:K7"/>
    <mergeCell ref="B9:C9"/>
    <mergeCell ref="D9:E9"/>
    <mergeCell ref="F9:G9"/>
    <mergeCell ref="H9:I9"/>
    <mergeCell ref="J9:K9"/>
  </mergeCells>
  <pageMargins left="0.7" right="0.7" top="0.75" bottom="0.75" header="0.3" footer="0.3"/>
  <pageSetup paperSize="9" scale="81" orientation="landscape" r:id="rId1"/>
  <headerFooter>
    <oddFooter>&amp;C&amp;9Gradska knjižnica "Ksaver Šandor Gjalski"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16"/>
  <sheetViews>
    <sheetView zoomScaleNormal="100" workbookViewId="0">
      <selection activeCell="I11" sqref="I11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5.42578125" bestFit="1" customWidth="1"/>
    <col min="4" max="4" width="31.7109375" customWidth="1"/>
    <col min="5" max="9" width="25.28515625" customWidth="1"/>
  </cols>
  <sheetData>
    <row r="1" spans="1:9" ht="42" customHeight="1" x14ac:dyDescent="0.25">
      <c r="A1" s="212" t="s">
        <v>71</v>
      </c>
      <c r="B1" s="212"/>
      <c r="C1" s="212"/>
      <c r="D1" s="212"/>
      <c r="E1" s="212"/>
      <c r="F1" s="212"/>
      <c r="G1" s="212"/>
      <c r="H1" s="212"/>
      <c r="I1" s="212"/>
    </row>
    <row r="2" spans="1:9" ht="18" customHeight="1" x14ac:dyDescent="0.25">
      <c r="A2" s="3"/>
      <c r="B2" s="3"/>
      <c r="C2" s="3"/>
      <c r="D2" s="3"/>
      <c r="E2" s="3"/>
      <c r="F2" s="3"/>
      <c r="G2" s="3"/>
      <c r="H2" s="3"/>
      <c r="I2" s="3"/>
    </row>
    <row r="3" spans="1:9" ht="15.75" x14ac:dyDescent="0.25">
      <c r="A3" s="212" t="s">
        <v>34</v>
      </c>
      <c r="B3" s="212"/>
      <c r="C3" s="212"/>
      <c r="D3" s="212"/>
      <c r="E3" s="212"/>
      <c r="F3" s="212"/>
      <c r="G3" s="212"/>
      <c r="H3" s="214"/>
      <c r="I3" s="214"/>
    </row>
    <row r="4" spans="1:9" ht="18" x14ac:dyDescent="0.25">
      <c r="A4" s="3"/>
      <c r="B4" s="3"/>
      <c r="C4" s="3"/>
      <c r="D4" s="3"/>
      <c r="E4" s="3"/>
      <c r="F4" s="3"/>
      <c r="G4" s="3"/>
      <c r="H4" s="4"/>
      <c r="I4" s="4"/>
    </row>
    <row r="5" spans="1:9" ht="18" customHeight="1" x14ac:dyDescent="0.25">
      <c r="A5" s="212" t="s">
        <v>30</v>
      </c>
      <c r="B5" s="213"/>
      <c r="C5" s="213"/>
      <c r="D5" s="213"/>
      <c r="E5" s="213"/>
      <c r="F5" s="213"/>
      <c r="G5" s="213"/>
      <c r="H5" s="213"/>
      <c r="I5" s="213"/>
    </row>
    <row r="6" spans="1:9" ht="18" x14ac:dyDescent="0.25">
      <c r="A6" s="3"/>
      <c r="B6" s="3"/>
      <c r="C6" s="3"/>
      <c r="D6" s="3"/>
      <c r="E6" s="3"/>
      <c r="F6" s="3"/>
      <c r="G6" s="3"/>
      <c r="H6" s="4"/>
      <c r="I6" s="207" t="s">
        <v>61</v>
      </c>
    </row>
    <row r="7" spans="1:9" ht="25.5" x14ac:dyDescent="0.25">
      <c r="A7" s="18" t="s">
        <v>16</v>
      </c>
      <c r="B7" s="17" t="s">
        <v>17</v>
      </c>
      <c r="C7" s="17" t="s">
        <v>18</v>
      </c>
      <c r="D7" s="17" t="s">
        <v>60</v>
      </c>
      <c r="E7" s="17" t="s">
        <v>12</v>
      </c>
      <c r="F7" s="18" t="s">
        <v>13</v>
      </c>
      <c r="G7" s="18" t="s">
        <v>50</v>
      </c>
      <c r="H7" s="18" t="s">
        <v>51</v>
      </c>
      <c r="I7" s="18" t="s">
        <v>52</v>
      </c>
    </row>
    <row r="8" spans="1:9" ht="25.5" x14ac:dyDescent="0.25">
      <c r="A8" s="172">
        <v>8</v>
      </c>
      <c r="B8" s="172"/>
      <c r="C8" s="172"/>
      <c r="D8" s="55" t="s">
        <v>31</v>
      </c>
      <c r="E8" s="57">
        <v>0</v>
      </c>
      <c r="F8" s="58">
        <v>0</v>
      </c>
      <c r="G8" s="58">
        <v>0</v>
      </c>
      <c r="H8" s="58">
        <v>0</v>
      </c>
      <c r="I8" s="58">
        <v>0</v>
      </c>
    </row>
    <row r="9" spans="1:9" x14ac:dyDescent="0.25">
      <c r="A9" s="171"/>
      <c r="B9" s="178">
        <v>84</v>
      </c>
      <c r="C9" s="178"/>
      <c r="D9" s="13" t="s">
        <v>38</v>
      </c>
      <c r="E9" s="8"/>
      <c r="F9" s="9"/>
      <c r="G9" s="9"/>
      <c r="H9" s="9"/>
      <c r="I9" s="9"/>
    </row>
    <row r="10" spans="1:9" x14ac:dyDescent="0.25">
      <c r="A10" s="174"/>
      <c r="B10" s="174"/>
      <c r="C10" s="175">
        <v>81</v>
      </c>
      <c r="D10" s="14" t="s">
        <v>39</v>
      </c>
      <c r="E10" s="8"/>
      <c r="F10" s="9"/>
      <c r="G10" s="9"/>
      <c r="H10" s="9"/>
      <c r="I10" s="9"/>
    </row>
    <row r="11" spans="1:9" ht="25.5" x14ac:dyDescent="0.25">
      <c r="A11" s="183">
        <v>5</v>
      </c>
      <c r="B11" s="184"/>
      <c r="C11" s="184"/>
      <c r="D11" s="71" t="s">
        <v>32</v>
      </c>
      <c r="E11" s="57">
        <v>0</v>
      </c>
      <c r="F11" s="58">
        <v>0</v>
      </c>
      <c r="G11" s="58">
        <v>0</v>
      </c>
      <c r="H11" s="58">
        <v>0</v>
      </c>
      <c r="I11" s="58">
        <v>0</v>
      </c>
    </row>
    <row r="12" spans="1:9" ht="25.5" x14ac:dyDescent="0.25">
      <c r="A12" s="178"/>
      <c r="B12" s="178">
        <v>54</v>
      </c>
      <c r="C12" s="178"/>
      <c r="D12" s="23" t="s">
        <v>40</v>
      </c>
      <c r="E12" s="8"/>
      <c r="F12" s="9"/>
      <c r="G12" s="9"/>
      <c r="H12" s="9"/>
      <c r="I12" s="10"/>
    </row>
    <row r="13" spans="1:9" x14ac:dyDescent="0.25">
      <c r="A13" s="178"/>
      <c r="B13" s="178"/>
      <c r="C13" s="175">
        <v>11</v>
      </c>
      <c r="D13" s="12" t="s">
        <v>20</v>
      </c>
      <c r="E13" s="8"/>
      <c r="F13" s="9"/>
      <c r="G13" s="9"/>
      <c r="H13" s="9"/>
      <c r="I13" s="10"/>
    </row>
    <row r="14" spans="1:9" x14ac:dyDescent="0.25">
      <c r="A14" s="178"/>
      <c r="B14" s="178"/>
      <c r="C14" s="175">
        <v>42</v>
      </c>
      <c r="D14" s="12" t="s">
        <v>56</v>
      </c>
      <c r="E14" s="8"/>
      <c r="F14" s="9"/>
      <c r="G14" s="9"/>
      <c r="H14" s="9"/>
      <c r="I14" s="10"/>
    </row>
    <row r="16" spans="1:9" x14ac:dyDescent="0.25">
      <c r="A16" s="203" t="str">
        <f>SAŽETAK!A41</f>
        <v>Zabok, 05.10.2022.</v>
      </c>
    </row>
  </sheetData>
  <mergeCells count="3">
    <mergeCell ref="A1:I1"/>
    <mergeCell ref="A3:I3"/>
    <mergeCell ref="A5:I5"/>
  </mergeCells>
  <pageMargins left="0.7" right="0.7" top="0.75" bottom="0.75" header="0.3" footer="0.3"/>
  <pageSetup paperSize="9" scale="74" orientation="landscape" r:id="rId1"/>
  <headerFooter>
    <oddFooter>&amp;C&amp;9Gradska knjižnica "Ksaver Šandor Gjalski"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I34"/>
  <sheetViews>
    <sheetView zoomScale="80" zoomScaleNormal="80" workbookViewId="0">
      <selection activeCell="M12" sqref="M12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8.7109375" customWidth="1"/>
    <col min="4" max="4" width="30" customWidth="1"/>
    <col min="5" max="9" width="25.28515625" customWidth="1"/>
  </cols>
  <sheetData>
    <row r="1" spans="1:9" ht="42" customHeight="1" x14ac:dyDescent="0.25">
      <c r="A1" s="212" t="s">
        <v>71</v>
      </c>
      <c r="B1" s="212"/>
      <c r="C1" s="212"/>
      <c r="D1" s="212"/>
      <c r="E1" s="212"/>
      <c r="F1" s="212"/>
      <c r="G1" s="212"/>
      <c r="H1" s="212"/>
      <c r="I1" s="212"/>
    </row>
    <row r="2" spans="1:9" ht="18" x14ac:dyDescent="0.25">
      <c r="A2" s="3"/>
      <c r="B2" s="3"/>
      <c r="C2" s="3"/>
      <c r="D2" s="3"/>
      <c r="E2" s="3"/>
      <c r="F2" s="3"/>
      <c r="G2" s="3"/>
      <c r="H2" s="4"/>
      <c r="I2" s="4"/>
    </row>
    <row r="3" spans="1:9" ht="18" customHeight="1" x14ac:dyDescent="0.25">
      <c r="A3" s="212" t="s">
        <v>33</v>
      </c>
      <c r="B3" s="213"/>
      <c r="C3" s="213"/>
      <c r="D3" s="213"/>
      <c r="E3" s="213"/>
      <c r="F3" s="213"/>
      <c r="G3" s="213"/>
      <c r="H3" s="213"/>
      <c r="I3" s="213"/>
    </row>
    <row r="4" spans="1:9" ht="18" x14ac:dyDescent="0.25">
      <c r="A4" s="3"/>
      <c r="B4" s="3"/>
      <c r="C4" s="3"/>
      <c r="D4" s="3"/>
      <c r="E4" s="3"/>
      <c r="F4" s="3"/>
      <c r="G4" s="3"/>
      <c r="H4" s="4"/>
      <c r="I4" s="206" t="s">
        <v>61</v>
      </c>
    </row>
    <row r="5" spans="1:9" ht="25.5" customHeight="1" x14ac:dyDescent="0.25">
      <c r="A5" s="233" t="s">
        <v>35</v>
      </c>
      <c r="B5" s="259"/>
      <c r="C5" s="260"/>
      <c r="D5" s="17" t="s">
        <v>36</v>
      </c>
      <c r="E5" s="17" t="s">
        <v>12</v>
      </c>
      <c r="F5" s="18" t="s">
        <v>13</v>
      </c>
      <c r="G5" s="18" t="s">
        <v>50</v>
      </c>
      <c r="H5" s="18" t="s">
        <v>51</v>
      </c>
      <c r="I5" s="18" t="s">
        <v>52</v>
      </c>
    </row>
    <row r="6" spans="1:9" ht="22.5" x14ac:dyDescent="0.25">
      <c r="A6" s="253" t="s">
        <v>185</v>
      </c>
      <c r="B6" s="254"/>
      <c r="C6" s="255"/>
      <c r="D6" s="185" t="s">
        <v>186</v>
      </c>
      <c r="E6" s="62">
        <f>E7+E15</f>
        <v>128716.43771982216</v>
      </c>
      <c r="F6" s="62">
        <f t="shared" ref="F6:I6" si="0">F7+F15</f>
        <v>149850.95228615036</v>
      </c>
      <c r="G6" s="62">
        <f t="shared" si="0"/>
        <v>159605.41509058329</v>
      </c>
      <c r="H6" s="62">
        <f t="shared" si="0"/>
        <v>159605.41509058329</v>
      </c>
      <c r="I6" s="62">
        <f t="shared" si="0"/>
        <v>159605.41509058329</v>
      </c>
    </row>
    <row r="7" spans="1:9" ht="33.75" x14ac:dyDescent="0.25">
      <c r="A7" s="256" t="s">
        <v>187</v>
      </c>
      <c r="B7" s="257"/>
      <c r="C7" s="258"/>
      <c r="D7" s="186" t="s">
        <v>188</v>
      </c>
      <c r="E7" s="188">
        <f>E8</f>
        <v>117052.75731634483</v>
      </c>
      <c r="F7" s="188">
        <f t="shared" ref="F7:I7" si="1">F8</f>
        <v>135111.81896608931</v>
      </c>
      <c r="G7" s="188">
        <f t="shared" si="1"/>
        <v>145994.69108766341</v>
      </c>
      <c r="H7" s="188">
        <f t="shared" si="1"/>
        <v>145994.69108766341</v>
      </c>
      <c r="I7" s="188">
        <f t="shared" si="1"/>
        <v>145994.69108766341</v>
      </c>
    </row>
    <row r="8" spans="1:9" x14ac:dyDescent="0.25">
      <c r="A8" s="250" t="s">
        <v>189</v>
      </c>
      <c r="B8" s="251"/>
      <c r="C8" s="252"/>
      <c r="D8" s="189" t="s">
        <v>20</v>
      </c>
      <c r="E8" s="190">
        <f>E9+E13</f>
        <v>117052.75731634483</v>
      </c>
      <c r="F8" s="190">
        <f t="shared" ref="F8:I8" si="2">F9+F13</f>
        <v>135111.81896608931</v>
      </c>
      <c r="G8" s="190">
        <f t="shared" si="2"/>
        <v>145994.69108766341</v>
      </c>
      <c r="H8" s="190">
        <f t="shared" si="2"/>
        <v>145994.69108766341</v>
      </c>
      <c r="I8" s="190">
        <f t="shared" si="2"/>
        <v>145994.69108766341</v>
      </c>
    </row>
    <row r="9" spans="1:9" x14ac:dyDescent="0.25">
      <c r="A9" s="230">
        <v>3</v>
      </c>
      <c r="B9" s="231"/>
      <c r="C9" s="232"/>
      <c r="D9" s="51" t="s">
        <v>23</v>
      </c>
      <c r="E9" s="70">
        <f>SUM(E10:E12)</f>
        <v>109089.38881146726</v>
      </c>
      <c r="F9" s="70">
        <f t="shared" ref="F9:I9" si="3">SUM(F10:F12)</f>
        <v>125821.22237706548</v>
      </c>
      <c r="G9" s="70">
        <f t="shared" si="3"/>
        <v>136704.09449863958</v>
      </c>
      <c r="H9" s="70">
        <f t="shared" si="3"/>
        <v>136704.09449863958</v>
      </c>
      <c r="I9" s="70">
        <f t="shared" si="3"/>
        <v>136704.09449863958</v>
      </c>
    </row>
    <row r="10" spans="1:9" x14ac:dyDescent="0.25">
      <c r="A10" s="247">
        <v>31</v>
      </c>
      <c r="B10" s="248"/>
      <c r="C10" s="249"/>
      <c r="D10" s="24" t="s">
        <v>24</v>
      </c>
      <c r="E10" s="8">
        <f>' Račun prihoda i rashoda'!F28</f>
        <v>65277.855199416015</v>
      </c>
      <c r="F10" s="9">
        <f>' Račun prihoda i rashoda'!H28</f>
        <v>76076.713783263651</v>
      </c>
      <c r="G10" s="9">
        <f>' Račun prihoda i rashoda'!J28</f>
        <v>86561.41747959386</v>
      </c>
      <c r="H10" s="9">
        <f>G10</f>
        <v>86561.41747959386</v>
      </c>
      <c r="I10" s="9">
        <f>H10</f>
        <v>86561.41747959386</v>
      </c>
    </row>
    <row r="11" spans="1:9" x14ac:dyDescent="0.25">
      <c r="A11" s="247">
        <v>32</v>
      </c>
      <c r="B11" s="248"/>
      <c r="C11" s="249"/>
      <c r="D11" s="24" t="s">
        <v>37</v>
      </c>
      <c r="E11" s="8">
        <f>' Račun prihoda i rashoda'!F30</f>
        <v>43147.786847169686</v>
      </c>
      <c r="F11" s="9">
        <f>' Račun prihoda i rashoda'!H30</f>
        <v>49014.533147521397</v>
      </c>
      <c r="G11" s="9">
        <f>' Račun prihoda i rashoda'!J30</f>
        <v>49412.701572765276</v>
      </c>
      <c r="H11" s="9">
        <f t="shared" ref="H11:I12" si="4">G11</f>
        <v>49412.701572765276</v>
      </c>
      <c r="I11" s="9">
        <f t="shared" si="4"/>
        <v>49412.701572765276</v>
      </c>
    </row>
    <row r="12" spans="1:9" x14ac:dyDescent="0.25">
      <c r="A12" s="247">
        <v>34</v>
      </c>
      <c r="B12" s="248"/>
      <c r="C12" s="249"/>
      <c r="D12" s="52" t="s">
        <v>68</v>
      </c>
      <c r="E12" s="8">
        <f>' Račun prihoda i rashoda'!F34</f>
        <v>663.74676488154489</v>
      </c>
      <c r="F12" s="9">
        <f>' Račun prihoda i rashoda'!H34</f>
        <v>729.97544628044329</v>
      </c>
      <c r="G12" s="9">
        <f>' Račun prihoda i rashoda'!J34</f>
        <v>729.97544628044329</v>
      </c>
      <c r="H12" s="9">
        <f t="shared" si="4"/>
        <v>729.97544628044329</v>
      </c>
      <c r="I12" s="9">
        <f t="shared" si="4"/>
        <v>729.97544628044329</v>
      </c>
    </row>
    <row r="13" spans="1:9" ht="25.5" x14ac:dyDescent="0.25">
      <c r="A13" s="230">
        <v>4</v>
      </c>
      <c r="B13" s="231"/>
      <c r="C13" s="232"/>
      <c r="D13" s="51" t="s">
        <v>194</v>
      </c>
      <c r="E13" s="70">
        <f>SUM(E14)</f>
        <v>7963.3685048775624</v>
      </c>
      <c r="F13" s="70">
        <f t="shared" ref="F13:I13" si="5">SUM(F14)</f>
        <v>9290.596589023824</v>
      </c>
      <c r="G13" s="70">
        <f t="shared" si="5"/>
        <v>9290.596589023824</v>
      </c>
      <c r="H13" s="70">
        <f t="shared" si="5"/>
        <v>9290.596589023824</v>
      </c>
      <c r="I13" s="70">
        <f t="shared" si="5"/>
        <v>9290.596589023824</v>
      </c>
    </row>
    <row r="14" spans="1:9" ht="25.5" x14ac:dyDescent="0.25">
      <c r="A14" s="247">
        <v>42</v>
      </c>
      <c r="B14" s="248"/>
      <c r="C14" s="249"/>
      <c r="D14" s="52" t="s">
        <v>57</v>
      </c>
      <c r="E14" s="8">
        <f>' Račun prihoda i rashoda'!F37</f>
        <v>7963.3685048775624</v>
      </c>
      <c r="F14" s="9">
        <f>' Račun prihoda i rashoda'!H37</f>
        <v>9290.596589023824</v>
      </c>
      <c r="G14" s="9">
        <f>' Račun prihoda i rashoda'!J37</f>
        <v>9290.596589023824</v>
      </c>
      <c r="H14" s="9">
        <f>G14</f>
        <v>9290.596589023824</v>
      </c>
      <c r="I14" s="9">
        <f>H14</f>
        <v>9290.596589023824</v>
      </c>
    </row>
    <row r="15" spans="1:9" ht="38.25" customHeight="1" x14ac:dyDescent="0.25">
      <c r="A15" s="256" t="s">
        <v>190</v>
      </c>
      <c r="B15" s="257"/>
      <c r="C15" s="258"/>
      <c r="D15" s="186" t="s">
        <v>191</v>
      </c>
      <c r="E15" s="187">
        <f>E16+E23</f>
        <v>11663.680403477338</v>
      </c>
      <c r="F15" s="187">
        <f t="shared" ref="F15:I15" si="6">F16+F23</f>
        <v>14739.133320061052</v>
      </c>
      <c r="G15" s="187">
        <f t="shared" si="6"/>
        <v>13610.7240029199</v>
      </c>
      <c r="H15" s="187">
        <f t="shared" si="6"/>
        <v>13610.7240029199</v>
      </c>
      <c r="I15" s="187">
        <f t="shared" si="6"/>
        <v>13610.7240029199</v>
      </c>
    </row>
    <row r="16" spans="1:9" ht="14.25" customHeight="1" x14ac:dyDescent="0.25">
      <c r="A16" s="250" t="s">
        <v>192</v>
      </c>
      <c r="B16" s="251"/>
      <c r="C16" s="252"/>
      <c r="D16" s="189" t="s">
        <v>56</v>
      </c>
      <c r="E16" s="190">
        <f>E17+E21</f>
        <v>3704.1608600437985</v>
      </c>
      <c r="F16" s="190">
        <f t="shared" ref="F16:I16" si="7">F17+F21</f>
        <v>7170.0842789833423</v>
      </c>
      <c r="G16" s="190">
        <f t="shared" si="7"/>
        <v>4983.7414559692079</v>
      </c>
      <c r="H16" s="190">
        <f t="shared" si="7"/>
        <v>4983.7414559692079</v>
      </c>
      <c r="I16" s="190">
        <f t="shared" si="7"/>
        <v>4983.7414559692079</v>
      </c>
    </row>
    <row r="17" spans="1:9" ht="15" customHeight="1" x14ac:dyDescent="0.25">
      <c r="A17" s="230">
        <v>3</v>
      </c>
      <c r="B17" s="231"/>
      <c r="C17" s="232"/>
      <c r="D17" s="51" t="s">
        <v>23</v>
      </c>
      <c r="E17" s="70">
        <f>SUM(E18:E20)</f>
        <v>3334.5278386090649</v>
      </c>
      <c r="F17" s="70">
        <f t="shared" ref="F17:I17" si="8">SUM(F18:F20)</f>
        <v>5421.7267237374735</v>
      </c>
      <c r="G17" s="70">
        <f t="shared" si="8"/>
        <v>4452.8502223107034</v>
      </c>
      <c r="H17" s="70">
        <f t="shared" si="8"/>
        <v>4452.8502223107034</v>
      </c>
      <c r="I17" s="70">
        <f t="shared" si="8"/>
        <v>4452.8502223107034</v>
      </c>
    </row>
    <row r="18" spans="1:9" x14ac:dyDescent="0.25">
      <c r="A18" s="247">
        <v>31</v>
      </c>
      <c r="B18" s="248"/>
      <c r="C18" s="249"/>
      <c r="D18" s="52" t="s">
        <v>24</v>
      </c>
      <c r="E18" s="8">
        <v>0</v>
      </c>
      <c r="F18" s="9">
        <v>0</v>
      </c>
      <c r="G18" s="9">
        <v>0</v>
      </c>
      <c r="H18" s="9">
        <f>G18</f>
        <v>0</v>
      </c>
      <c r="I18" s="9">
        <f>H18</f>
        <v>0</v>
      </c>
    </row>
    <row r="19" spans="1:9" x14ac:dyDescent="0.25">
      <c r="A19" s="247">
        <v>32</v>
      </c>
      <c r="B19" s="248"/>
      <c r="C19" s="249"/>
      <c r="D19" s="52" t="s">
        <v>37</v>
      </c>
      <c r="E19" s="8">
        <f>' Račun prihoda i rashoda'!F31</f>
        <v>3334.5278386090649</v>
      </c>
      <c r="F19" s="9">
        <f>' Račun prihoda i rashoda'!H31</f>
        <v>5421.7267237374735</v>
      </c>
      <c r="G19" s="9">
        <f>' Račun prihoda i rashoda'!J31</f>
        <v>4452.8502223107034</v>
      </c>
      <c r="H19" s="9">
        <f>G19</f>
        <v>4452.8502223107034</v>
      </c>
      <c r="I19" s="9">
        <f>H19</f>
        <v>4452.8502223107034</v>
      </c>
    </row>
    <row r="20" spans="1:9" ht="15" customHeight="1" x14ac:dyDescent="0.25">
      <c r="A20" s="247">
        <v>34</v>
      </c>
      <c r="B20" s="248"/>
      <c r="C20" s="249"/>
      <c r="D20" s="52" t="s">
        <v>68</v>
      </c>
      <c r="E20" s="8">
        <v>0</v>
      </c>
      <c r="F20" s="9">
        <v>0</v>
      </c>
      <c r="G20" s="9">
        <v>0</v>
      </c>
      <c r="H20" s="9">
        <v>0</v>
      </c>
      <c r="I20" s="10">
        <v>0</v>
      </c>
    </row>
    <row r="21" spans="1:9" ht="32.25" customHeight="1" x14ac:dyDescent="0.25">
      <c r="A21" s="230">
        <v>4</v>
      </c>
      <c r="B21" s="231"/>
      <c r="C21" s="232"/>
      <c r="D21" s="51" t="s">
        <v>194</v>
      </c>
      <c r="E21" s="70">
        <f>SUM(E22)</f>
        <v>369.63302143473356</v>
      </c>
      <c r="F21" s="70">
        <f t="shared" ref="F21:I21" si="9">SUM(F22)</f>
        <v>1748.357555245869</v>
      </c>
      <c r="G21" s="70">
        <f t="shared" si="9"/>
        <v>530.89123365850423</v>
      </c>
      <c r="H21" s="70">
        <f t="shared" si="9"/>
        <v>530.89123365850423</v>
      </c>
      <c r="I21" s="70">
        <f t="shared" si="9"/>
        <v>530.89123365850423</v>
      </c>
    </row>
    <row r="22" spans="1:9" ht="25.5" x14ac:dyDescent="0.25">
      <c r="A22" s="247">
        <v>42</v>
      </c>
      <c r="B22" s="248"/>
      <c r="C22" s="249"/>
      <c r="D22" s="52" t="s">
        <v>57</v>
      </c>
      <c r="E22" s="8">
        <f>' Račun prihoda i rashoda'!F38</f>
        <v>369.63302143473356</v>
      </c>
      <c r="F22" s="9">
        <f>' Račun prihoda i rashoda'!H38</f>
        <v>1748.357555245869</v>
      </c>
      <c r="G22" s="9">
        <f>' Račun prihoda i rashoda'!J38</f>
        <v>530.89123365850423</v>
      </c>
      <c r="H22" s="9">
        <f>G22</f>
        <v>530.89123365850423</v>
      </c>
      <c r="I22" s="9">
        <f>H22</f>
        <v>530.89123365850423</v>
      </c>
    </row>
    <row r="23" spans="1:9" ht="15" customHeight="1" x14ac:dyDescent="0.25">
      <c r="A23" s="250" t="s">
        <v>193</v>
      </c>
      <c r="B23" s="251"/>
      <c r="C23" s="252"/>
      <c r="D23" s="189" t="s">
        <v>55</v>
      </c>
      <c r="E23" s="190">
        <f>E24+E28</f>
        <v>7959.5195434335383</v>
      </c>
      <c r="F23" s="190">
        <f t="shared" ref="F23:I23" si="10">F24+F28</f>
        <v>7569.0490410777093</v>
      </c>
      <c r="G23" s="190">
        <f t="shared" si="10"/>
        <v>8626.9825469506923</v>
      </c>
      <c r="H23" s="190">
        <f t="shared" si="10"/>
        <v>8626.9825469506923</v>
      </c>
      <c r="I23" s="190">
        <f t="shared" si="10"/>
        <v>8626.9825469506923</v>
      </c>
    </row>
    <row r="24" spans="1:9" x14ac:dyDescent="0.25">
      <c r="A24" s="230">
        <v>3</v>
      </c>
      <c r="B24" s="231"/>
      <c r="C24" s="232"/>
      <c r="D24" s="51" t="s">
        <v>23</v>
      </c>
      <c r="E24" s="70">
        <f>SUM(E25:E27)</f>
        <v>1801.18123299489</v>
      </c>
      <c r="F24" s="70">
        <f t="shared" ref="F24:I24" si="11">SUM(F25:F27)</f>
        <v>1791.7579135974515</v>
      </c>
      <c r="G24" s="70">
        <f t="shared" si="11"/>
        <v>1791.7579135974515</v>
      </c>
      <c r="H24" s="70">
        <f t="shared" si="11"/>
        <v>1791.7579135974515</v>
      </c>
      <c r="I24" s="70">
        <f t="shared" si="11"/>
        <v>1791.7579135974515</v>
      </c>
    </row>
    <row r="25" spans="1:9" x14ac:dyDescent="0.25">
      <c r="A25" s="247">
        <v>31</v>
      </c>
      <c r="B25" s="248"/>
      <c r="C25" s="249"/>
      <c r="D25" s="52" t="s">
        <v>24</v>
      </c>
      <c r="E25" s="8">
        <v>0</v>
      </c>
      <c r="F25" s="9">
        <v>0</v>
      </c>
      <c r="G25" s="9">
        <v>0</v>
      </c>
      <c r="H25" s="9">
        <v>0</v>
      </c>
      <c r="I25" s="10">
        <v>0</v>
      </c>
    </row>
    <row r="26" spans="1:9" x14ac:dyDescent="0.25">
      <c r="A26" s="247">
        <v>32</v>
      </c>
      <c r="B26" s="248"/>
      <c r="C26" s="249"/>
      <c r="D26" s="52" t="s">
        <v>37</v>
      </c>
      <c r="E26" s="8">
        <f>' Račun prihoda i rashoda'!F32</f>
        <v>1801.18123299489</v>
      </c>
      <c r="F26" s="9">
        <f>' Račun prihoda i rashoda'!H32</f>
        <v>1791.7579135974515</v>
      </c>
      <c r="G26" s="9">
        <f>' Račun prihoda i rashoda'!J32</f>
        <v>1791.7579135974515</v>
      </c>
      <c r="H26" s="9">
        <f>G26</f>
        <v>1791.7579135974515</v>
      </c>
      <c r="I26" s="9">
        <f>H26</f>
        <v>1791.7579135974515</v>
      </c>
    </row>
    <row r="27" spans="1:9" x14ac:dyDescent="0.25">
      <c r="A27" s="247">
        <v>34</v>
      </c>
      <c r="B27" s="248"/>
      <c r="C27" s="249"/>
      <c r="D27" s="52" t="s">
        <v>68</v>
      </c>
      <c r="E27" s="8">
        <v>0</v>
      </c>
      <c r="F27" s="9">
        <v>0</v>
      </c>
      <c r="G27" s="9">
        <v>0</v>
      </c>
      <c r="H27" s="9">
        <v>0</v>
      </c>
      <c r="I27" s="10">
        <v>0</v>
      </c>
    </row>
    <row r="28" spans="1:9" ht="25.5" x14ac:dyDescent="0.25">
      <c r="A28" s="230">
        <v>4</v>
      </c>
      <c r="B28" s="231"/>
      <c r="C28" s="232"/>
      <c r="D28" s="51" t="s">
        <v>194</v>
      </c>
      <c r="E28" s="70">
        <f>SUM(E29)</f>
        <v>6158.3383104386485</v>
      </c>
      <c r="F28" s="70">
        <f t="shared" ref="F28:I28" si="12">SUM(F29)</f>
        <v>5777.2911274802573</v>
      </c>
      <c r="G28" s="70">
        <f t="shared" si="12"/>
        <v>6835.2246333532412</v>
      </c>
      <c r="H28" s="70">
        <f t="shared" si="12"/>
        <v>6835.2246333532412</v>
      </c>
      <c r="I28" s="70">
        <f t="shared" si="12"/>
        <v>6835.2246333532412</v>
      </c>
    </row>
    <row r="29" spans="1:9" ht="25.5" x14ac:dyDescent="0.25">
      <c r="A29" s="247">
        <v>42</v>
      </c>
      <c r="B29" s="248"/>
      <c r="C29" s="249"/>
      <c r="D29" s="52" t="s">
        <v>57</v>
      </c>
      <c r="E29" s="8">
        <f>' Račun prihoda i rashoda'!F39</f>
        <v>6158.3383104386485</v>
      </c>
      <c r="F29" s="9">
        <f>' Račun prihoda i rashoda'!H39</f>
        <v>5777.2911274802573</v>
      </c>
      <c r="G29" s="9">
        <f>' Račun prihoda i rashoda'!J39</f>
        <v>6835.2246333532412</v>
      </c>
      <c r="H29" s="9">
        <f>G29</f>
        <v>6835.2246333532412</v>
      </c>
      <c r="I29" s="9">
        <f>H29</f>
        <v>6835.2246333532412</v>
      </c>
    </row>
    <row r="30" spans="1:9" x14ac:dyDescent="0.25">
      <c r="A30" s="244" t="s">
        <v>195</v>
      </c>
      <c r="B30" s="245"/>
      <c r="C30" s="245"/>
      <c r="D30" s="246"/>
      <c r="E30" s="62">
        <f>E6</f>
        <v>128716.43771982216</v>
      </c>
      <c r="F30" s="62">
        <f t="shared" ref="F30:I30" si="13">F6</f>
        <v>149850.95228615036</v>
      </c>
      <c r="G30" s="62">
        <f t="shared" si="13"/>
        <v>159605.41509058329</v>
      </c>
      <c r="H30" s="62">
        <f t="shared" si="13"/>
        <v>159605.41509058329</v>
      </c>
      <c r="I30" s="62">
        <f t="shared" si="13"/>
        <v>159605.41509058329</v>
      </c>
    </row>
    <row r="31" spans="1:9" x14ac:dyDescent="0.25">
      <c r="A31" s="244" t="s">
        <v>196</v>
      </c>
      <c r="B31" s="245"/>
      <c r="C31" s="245"/>
      <c r="D31" s="246"/>
      <c r="E31" s="62">
        <v>0</v>
      </c>
      <c r="F31" s="69">
        <v>0</v>
      </c>
      <c r="G31" s="69">
        <v>0</v>
      </c>
      <c r="H31" s="69">
        <v>0</v>
      </c>
      <c r="I31" s="191">
        <v>0</v>
      </c>
    </row>
    <row r="32" spans="1:9" x14ac:dyDescent="0.25">
      <c r="A32" s="244" t="s">
        <v>197</v>
      </c>
      <c r="B32" s="245"/>
      <c r="C32" s="245"/>
      <c r="D32" s="246"/>
      <c r="E32" s="62">
        <v>0</v>
      </c>
      <c r="F32" s="69">
        <v>2456</v>
      </c>
      <c r="G32" s="69">
        <v>0</v>
      </c>
      <c r="H32" s="69">
        <v>0</v>
      </c>
      <c r="I32" s="191">
        <v>0</v>
      </c>
    </row>
    <row r="34" spans="1:6" x14ac:dyDescent="0.25">
      <c r="A34" s="203" t="str">
        <f>SAŽETAK!A41</f>
        <v>Zabok, 05.10.2022.</v>
      </c>
      <c r="F34" s="53"/>
    </row>
  </sheetData>
  <mergeCells count="30">
    <mergeCell ref="A1:I1"/>
    <mergeCell ref="A3:I3"/>
    <mergeCell ref="A5:C5"/>
    <mergeCell ref="A8:C8"/>
    <mergeCell ref="A9:C9"/>
    <mergeCell ref="A23:C23"/>
    <mergeCell ref="A13:C13"/>
    <mergeCell ref="A21:C21"/>
    <mergeCell ref="A6:C6"/>
    <mergeCell ref="A7:C7"/>
    <mergeCell ref="A11:C11"/>
    <mergeCell ref="A10:C10"/>
    <mergeCell ref="A19:C19"/>
    <mergeCell ref="A12:C12"/>
    <mergeCell ref="A14:C14"/>
    <mergeCell ref="A22:C22"/>
    <mergeCell ref="A15:C15"/>
    <mergeCell ref="A16:C16"/>
    <mergeCell ref="A17:C17"/>
    <mergeCell ref="A18:C18"/>
    <mergeCell ref="A20:C20"/>
    <mergeCell ref="A30:D30"/>
    <mergeCell ref="A31:D31"/>
    <mergeCell ref="A32:D32"/>
    <mergeCell ref="A24:C24"/>
    <mergeCell ref="A25:C25"/>
    <mergeCell ref="A26:C26"/>
    <mergeCell ref="A27:C27"/>
    <mergeCell ref="A28:C28"/>
    <mergeCell ref="A29:C29"/>
  </mergeCells>
  <pageMargins left="0.7" right="0.7" top="0.75" bottom="0.75" header="0.3" footer="0.3"/>
  <pageSetup paperSize="9" scale="73" orientation="landscape" r:id="rId1"/>
  <headerFooter>
    <oddFooter>&amp;C&amp;8Gradska knjižnica "Ksaver Šandor Gjalski"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68"/>
  <sheetViews>
    <sheetView zoomScale="90" zoomScaleNormal="90" workbookViewId="0">
      <selection activeCell="A23" sqref="A23:O23"/>
    </sheetView>
  </sheetViews>
  <sheetFormatPr defaultRowHeight="12.75" x14ac:dyDescent="0.2"/>
  <cols>
    <col min="1" max="1" width="36.42578125" style="126" customWidth="1"/>
    <col min="2" max="2" width="13" style="126" customWidth="1"/>
    <col min="3" max="3" width="12.28515625" style="126" customWidth="1"/>
    <col min="4" max="4" width="11.7109375" style="126" customWidth="1"/>
    <col min="5" max="5" width="10.42578125" style="126" customWidth="1"/>
    <col min="6" max="6" width="10" style="126" customWidth="1"/>
    <col min="7" max="7" width="11.7109375" style="126" customWidth="1"/>
    <col min="8" max="8" width="10.42578125" style="126" customWidth="1"/>
    <col min="9" max="9" width="12.28515625" style="126" customWidth="1"/>
    <col min="10" max="10" width="9.140625" style="126"/>
    <col min="11" max="11" width="10.85546875" style="126" customWidth="1"/>
    <col min="12" max="12" width="9.140625" style="126"/>
    <col min="13" max="13" width="8.5703125" style="126" customWidth="1"/>
    <col min="14" max="14" width="10" style="126" customWidth="1"/>
    <col min="15" max="256" width="9.140625" style="126"/>
    <col min="257" max="257" width="36.42578125" style="126" customWidth="1"/>
    <col min="258" max="258" width="13" style="126" customWidth="1"/>
    <col min="259" max="259" width="12.28515625" style="126" customWidth="1"/>
    <col min="260" max="260" width="11.7109375" style="126" customWidth="1"/>
    <col min="261" max="261" width="10.42578125" style="126" customWidth="1"/>
    <col min="262" max="262" width="10" style="126" customWidth="1"/>
    <col min="263" max="263" width="11.7109375" style="126" customWidth="1"/>
    <col min="264" max="264" width="10.42578125" style="126" customWidth="1"/>
    <col min="265" max="265" width="12.28515625" style="126" customWidth="1"/>
    <col min="266" max="266" width="9.140625" style="126"/>
    <col min="267" max="267" width="10.85546875" style="126" customWidth="1"/>
    <col min="268" max="268" width="9.140625" style="126"/>
    <col min="269" max="269" width="8.5703125" style="126" customWidth="1"/>
    <col min="270" max="270" width="10" style="126" customWidth="1"/>
    <col min="271" max="512" width="9.140625" style="126"/>
    <col min="513" max="513" width="36.42578125" style="126" customWidth="1"/>
    <col min="514" max="514" width="13" style="126" customWidth="1"/>
    <col min="515" max="515" width="12.28515625" style="126" customWidth="1"/>
    <col min="516" max="516" width="11.7109375" style="126" customWidth="1"/>
    <col min="517" max="517" width="10.42578125" style="126" customWidth="1"/>
    <col min="518" max="518" width="10" style="126" customWidth="1"/>
    <col min="519" max="519" width="11.7109375" style="126" customWidth="1"/>
    <col min="520" max="520" width="10.42578125" style="126" customWidth="1"/>
    <col min="521" max="521" width="12.28515625" style="126" customWidth="1"/>
    <col min="522" max="522" width="9.140625" style="126"/>
    <col min="523" max="523" width="10.85546875" style="126" customWidth="1"/>
    <col min="524" max="524" width="9.140625" style="126"/>
    <col min="525" max="525" width="8.5703125" style="126" customWidth="1"/>
    <col min="526" max="526" width="10" style="126" customWidth="1"/>
    <col min="527" max="768" width="9.140625" style="126"/>
    <col min="769" max="769" width="36.42578125" style="126" customWidth="1"/>
    <col min="770" max="770" width="13" style="126" customWidth="1"/>
    <col min="771" max="771" width="12.28515625" style="126" customWidth="1"/>
    <col min="772" max="772" width="11.7109375" style="126" customWidth="1"/>
    <col min="773" max="773" width="10.42578125" style="126" customWidth="1"/>
    <col min="774" max="774" width="10" style="126" customWidth="1"/>
    <col min="775" max="775" width="11.7109375" style="126" customWidth="1"/>
    <col min="776" max="776" width="10.42578125" style="126" customWidth="1"/>
    <col min="777" max="777" width="12.28515625" style="126" customWidth="1"/>
    <col min="778" max="778" width="9.140625" style="126"/>
    <col min="779" max="779" width="10.85546875" style="126" customWidth="1"/>
    <col min="780" max="780" width="9.140625" style="126"/>
    <col min="781" max="781" width="8.5703125" style="126" customWidth="1"/>
    <col min="782" max="782" width="10" style="126" customWidth="1"/>
    <col min="783" max="1024" width="9.140625" style="126"/>
    <col min="1025" max="1025" width="36.42578125" style="126" customWidth="1"/>
    <col min="1026" max="1026" width="13" style="126" customWidth="1"/>
    <col min="1027" max="1027" width="12.28515625" style="126" customWidth="1"/>
    <col min="1028" max="1028" width="11.7109375" style="126" customWidth="1"/>
    <col min="1029" max="1029" width="10.42578125" style="126" customWidth="1"/>
    <col min="1030" max="1030" width="10" style="126" customWidth="1"/>
    <col min="1031" max="1031" width="11.7109375" style="126" customWidth="1"/>
    <col min="1032" max="1032" width="10.42578125" style="126" customWidth="1"/>
    <col min="1033" max="1033" width="12.28515625" style="126" customWidth="1"/>
    <col min="1034" max="1034" width="9.140625" style="126"/>
    <col min="1035" max="1035" width="10.85546875" style="126" customWidth="1"/>
    <col min="1036" max="1036" width="9.140625" style="126"/>
    <col min="1037" max="1037" width="8.5703125" style="126" customWidth="1"/>
    <col min="1038" max="1038" width="10" style="126" customWidth="1"/>
    <col min="1039" max="1280" width="9.140625" style="126"/>
    <col min="1281" max="1281" width="36.42578125" style="126" customWidth="1"/>
    <col min="1282" max="1282" width="13" style="126" customWidth="1"/>
    <col min="1283" max="1283" width="12.28515625" style="126" customWidth="1"/>
    <col min="1284" max="1284" width="11.7109375" style="126" customWidth="1"/>
    <col min="1285" max="1285" width="10.42578125" style="126" customWidth="1"/>
    <col min="1286" max="1286" width="10" style="126" customWidth="1"/>
    <col min="1287" max="1287" width="11.7109375" style="126" customWidth="1"/>
    <col min="1288" max="1288" width="10.42578125" style="126" customWidth="1"/>
    <col min="1289" max="1289" width="12.28515625" style="126" customWidth="1"/>
    <col min="1290" max="1290" width="9.140625" style="126"/>
    <col min="1291" max="1291" width="10.85546875" style="126" customWidth="1"/>
    <col min="1292" max="1292" width="9.140625" style="126"/>
    <col min="1293" max="1293" width="8.5703125" style="126" customWidth="1"/>
    <col min="1294" max="1294" width="10" style="126" customWidth="1"/>
    <col min="1295" max="1536" width="9.140625" style="126"/>
    <col min="1537" max="1537" width="36.42578125" style="126" customWidth="1"/>
    <col min="1538" max="1538" width="13" style="126" customWidth="1"/>
    <col min="1539" max="1539" width="12.28515625" style="126" customWidth="1"/>
    <col min="1540" max="1540" width="11.7109375" style="126" customWidth="1"/>
    <col min="1541" max="1541" width="10.42578125" style="126" customWidth="1"/>
    <col min="1542" max="1542" width="10" style="126" customWidth="1"/>
    <col min="1543" max="1543" width="11.7109375" style="126" customWidth="1"/>
    <col min="1544" max="1544" width="10.42578125" style="126" customWidth="1"/>
    <col min="1545" max="1545" width="12.28515625" style="126" customWidth="1"/>
    <col min="1546" max="1546" width="9.140625" style="126"/>
    <col min="1547" max="1547" width="10.85546875" style="126" customWidth="1"/>
    <col min="1548" max="1548" width="9.140625" style="126"/>
    <col min="1549" max="1549" width="8.5703125" style="126" customWidth="1"/>
    <col min="1550" max="1550" width="10" style="126" customWidth="1"/>
    <col min="1551" max="1792" width="9.140625" style="126"/>
    <col min="1793" max="1793" width="36.42578125" style="126" customWidth="1"/>
    <col min="1794" max="1794" width="13" style="126" customWidth="1"/>
    <col min="1795" max="1795" width="12.28515625" style="126" customWidth="1"/>
    <col min="1796" max="1796" width="11.7109375" style="126" customWidth="1"/>
    <col min="1797" max="1797" width="10.42578125" style="126" customWidth="1"/>
    <col min="1798" max="1798" width="10" style="126" customWidth="1"/>
    <col min="1799" max="1799" width="11.7109375" style="126" customWidth="1"/>
    <col min="1800" max="1800" width="10.42578125" style="126" customWidth="1"/>
    <col min="1801" max="1801" width="12.28515625" style="126" customWidth="1"/>
    <col min="1802" max="1802" width="9.140625" style="126"/>
    <col min="1803" max="1803" width="10.85546875" style="126" customWidth="1"/>
    <col min="1804" max="1804" width="9.140625" style="126"/>
    <col min="1805" max="1805" width="8.5703125" style="126" customWidth="1"/>
    <col min="1806" max="1806" width="10" style="126" customWidth="1"/>
    <col min="1807" max="2048" width="9.140625" style="126"/>
    <col min="2049" max="2049" width="36.42578125" style="126" customWidth="1"/>
    <col min="2050" max="2050" width="13" style="126" customWidth="1"/>
    <col min="2051" max="2051" width="12.28515625" style="126" customWidth="1"/>
    <col min="2052" max="2052" width="11.7109375" style="126" customWidth="1"/>
    <col min="2053" max="2053" width="10.42578125" style="126" customWidth="1"/>
    <col min="2054" max="2054" width="10" style="126" customWidth="1"/>
    <col min="2055" max="2055" width="11.7109375" style="126" customWidth="1"/>
    <col min="2056" max="2056" width="10.42578125" style="126" customWidth="1"/>
    <col min="2057" max="2057" width="12.28515625" style="126" customWidth="1"/>
    <col min="2058" max="2058" width="9.140625" style="126"/>
    <col min="2059" max="2059" width="10.85546875" style="126" customWidth="1"/>
    <col min="2060" max="2060" width="9.140625" style="126"/>
    <col min="2061" max="2061" width="8.5703125" style="126" customWidth="1"/>
    <col min="2062" max="2062" width="10" style="126" customWidth="1"/>
    <col min="2063" max="2304" width="9.140625" style="126"/>
    <col min="2305" max="2305" width="36.42578125" style="126" customWidth="1"/>
    <col min="2306" max="2306" width="13" style="126" customWidth="1"/>
    <col min="2307" max="2307" width="12.28515625" style="126" customWidth="1"/>
    <col min="2308" max="2308" width="11.7109375" style="126" customWidth="1"/>
    <col min="2309" max="2309" width="10.42578125" style="126" customWidth="1"/>
    <col min="2310" max="2310" width="10" style="126" customWidth="1"/>
    <col min="2311" max="2311" width="11.7109375" style="126" customWidth="1"/>
    <col min="2312" max="2312" width="10.42578125" style="126" customWidth="1"/>
    <col min="2313" max="2313" width="12.28515625" style="126" customWidth="1"/>
    <col min="2314" max="2314" width="9.140625" style="126"/>
    <col min="2315" max="2315" width="10.85546875" style="126" customWidth="1"/>
    <col min="2316" max="2316" width="9.140625" style="126"/>
    <col min="2317" max="2317" width="8.5703125" style="126" customWidth="1"/>
    <col min="2318" max="2318" width="10" style="126" customWidth="1"/>
    <col min="2319" max="2560" width="9.140625" style="126"/>
    <col min="2561" max="2561" width="36.42578125" style="126" customWidth="1"/>
    <col min="2562" max="2562" width="13" style="126" customWidth="1"/>
    <col min="2563" max="2563" width="12.28515625" style="126" customWidth="1"/>
    <col min="2564" max="2564" width="11.7109375" style="126" customWidth="1"/>
    <col min="2565" max="2565" width="10.42578125" style="126" customWidth="1"/>
    <col min="2566" max="2566" width="10" style="126" customWidth="1"/>
    <col min="2567" max="2567" width="11.7109375" style="126" customWidth="1"/>
    <col min="2568" max="2568" width="10.42578125" style="126" customWidth="1"/>
    <col min="2569" max="2569" width="12.28515625" style="126" customWidth="1"/>
    <col min="2570" max="2570" width="9.140625" style="126"/>
    <col min="2571" max="2571" width="10.85546875" style="126" customWidth="1"/>
    <col min="2572" max="2572" width="9.140625" style="126"/>
    <col min="2573" max="2573" width="8.5703125" style="126" customWidth="1"/>
    <col min="2574" max="2574" width="10" style="126" customWidth="1"/>
    <col min="2575" max="2816" width="9.140625" style="126"/>
    <col min="2817" max="2817" width="36.42578125" style="126" customWidth="1"/>
    <col min="2818" max="2818" width="13" style="126" customWidth="1"/>
    <col min="2819" max="2819" width="12.28515625" style="126" customWidth="1"/>
    <col min="2820" max="2820" width="11.7109375" style="126" customWidth="1"/>
    <col min="2821" max="2821" width="10.42578125" style="126" customWidth="1"/>
    <col min="2822" max="2822" width="10" style="126" customWidth="1"/>
    <col min="2823" max="2823" width="11.7109375" style="126" customWidth="1"/>
    <col min="2824" max="2824" width="10.42578125" style="126" customWidth="1"/>
    <col min="2825" max="2825" width="12.28515625" style="126" customWidth="1"/>
    <col min="2826" max="2826" width="9.140625" style="126"/>
    <col min="2827" max="2827" width="10.85546875" style="126" customWidth="1"/>
    <col min="2828" max="2828" width="9.140625" style="126"/>
    <col min="2829" max="2829" width="8.5703125" style="126" customWidth="1"/>
    <col min="2830" max="2830" width="10" style="126" customWidth="1"/>
    <col min="2831" max="3072" width="9.140625" style="126"/>
    <col min="3073" max="3073" width="36.42578125" style="126" customWidth="1"/>
    <col min="3074" max="3074" width="13" style="126" customWidth="1"/>
    <col min="3075" max="3075" width="12.28515625" style="126" customWidth="1"/>
    <col min="3076" max="3076" width="11.7109375" style="126" customWidth="1"/>
    <col min="3077" max="3077" width="10.42578125" style="126" customWidth="1"/>
    <col min="3078" max="3078" width="10" style="126" customWidth="1"/>
    <col min="3079" max="3079" width="11.7109375" style="126" customWidth="1"/>
    <col min="3080" max="3080" width="10.42578125" style="126" customWidth="1"/>
    <col min="3081" max="3081" width="12.28515625" style="126" customWidth="1"/>
    <col min="3082" max="3082" width="9.140625" style="126"/>
    <col min="3083" max="3083" width="10.85546875" style="126" customWidth="1"/>
    <col min="3084" max="3084" width="9.140625" style="126"/>
    <col min="3085" max="3085" width="8.5703125" style="126" customWidth="1"/>
    <col min="3086" max="3086" width="10" style="126" customWidth="1"/>
    <col min="3087" max="3328" width="9.140625" style="126"/>
    <col min="3329" max="3329" width="36.42578125" style="126" customWidth="1"/>
    <col min="3330" max="3330" width="13" style="126" customWidth="1"/>
    <col min="3331" max="3331" width="12.28515625" style="126" customWidth="1"/>
    <col min="3332" max="3332" width="11.7109375" style="126" customWidth="1"/>
    <col min="3333" max="3333" width="10.42578125" style="126" customWidth="1"/>
    <col min="3334" max="3334" width="10" style="126" customWidth="1"/>
    <col min="3335" max="3335" width="11.7109375" style="126" customWidth="1"/>
    <col min="3336" max="3336" width="10.42578125" style="126" customWidth="1"/>
    <col min="3337" max="3337" width="12.28515625" style="126" customWidth="1"/>
    <col min="3338" max="3338" width="9.140625" style="126"/>
    <col min="3339" max="3339" width="10.85546875" style="126" customWidth="1"/>
    <col min="3340" max="3340" width="9.140625" style="126"/>
    <col min="3341" max="3341" width="8.5703125" style="126" customWidth="1"/>
    <col min="3342" max="3342" width="10" style="126" customWidth="1"/>
    <col min="3343" max="3584" width="9.140625" style="126"/>
    <col min="3585" max="3585" width="36.42578125" style="126" customWidth="1"/>
    <col min="3586" max="3586" width="13" style="126" customWidth="1"/>
    <col min="3587" max="3587" width="12.28515625" style="126" customWidth="1"/>
    <col min="3588" max="3588" width="11.7109375" style="126" customWidth="1"/>
    <col min="3589" max="3589" width="10.42578125" style="126" customWidth="1"/>
    <col min="3590" max="3590" width="10" style="126" customWidth="1"/>
    <col min="3591" max="3591" width="11.7109375" style="126" customWidth="1"/>
    <col min="3592" max="3592" width="10.42578125" style="126" customWidth="1"/>
    <col min="3593" max="3593" width="12.28515625" style="126" customWidth="1"/>
    <col min="3594" max="3594" width="9.140625" style="126"/>
    <col min="3595" max="3595" width="10.85546875" style="126" customWidth="1"/>
    <col min="3596" max="3596" width="9.140625" style="126"/>
    <col min="3597" max="3597" width="8.5703125" style="126" customWidth="1"/>
    <col min="3598" max="3598" width="10" style="126" customWidth="1"/>
    <col min="3599" max="3840" width="9.140625" style="126"/>
    <col min="3841" max="3841" width="36.42578125" style="126" customWidth="1"/>
    <col min="3842" max="3842" width="13" style="126" customWidth="1"/>
    <col min="3843" max="3843" width="12.28515625" style="126" customWidth="1"/>
    <col min="3844" max="3844" width="11.7109375" style="126" customWidth="1"/>
    <col min="3845" max="3845" width="10.42578125" style="126" customWidth="1"/>
    <col min="3846" max="3846" width="10" style="126" customWidth="1"/>
    <col min="3847" max="3847" width="11.7109375" style="126" customWidth="1"/>
    <col min="3848" max="3848" width="10.42578125" style="126" customWidth="1"/>
    <col min="3849" max="3849" width="12.28515625" style="126" customWidth="1"/>
    <col min="3850" max="3850" width="9.140625" style="126"/>
    <col min="3851" max="3851" width="10.85546875" style="126" customWidth="1"/>
    <col min="3852" max="3852" width="9.140625" style="126"/>
    <col min="3853" max="3853" width="8.5703125" style="126" customWidth="1"/>
    <col min="3854" max="3854" width="10" style="126" customWidth="1"/>
    <col min="3855" max="4096" width="9.140625" style="126"/>
    <col min="4097" max="4097" width="36.42578125" style="126" customWidth="1"/>
    <col min="4098" max="4098" width="13" style="126" customWidth="1"/>
    <col min="4099" max="4099" width="12.28515625" style="126" customWidth="1"/>
    <col min="4100" max="4100" width="11.7109375" style="126" customWidth="1"/>
    <col min="4101" max="4101" width="10.42578125" style="126" customWidth="1"/>
    <col min="4102" max="4102" width="10" style="126" customWidth="1"/>
    <col min="4103" max="4103" width="11.7109375" style="126" customWidth="1"/>
    <col min="4104" max="4104" width="10.42578125" style="126" customWidth="1"/>
    <col min="4105" max="4105" width="12.28515625" style="126" customWidth="1"/>
    <col min="4106" max="4106" width="9.140625" style="126"/>
    <col min="4107" max="4107" width="10.85546875" style="126" customWidth="1"/>
    <col min="4108" max="4108" width="9.140625" style="126"/>
    <col min="4109" max="4109" width="8.5703125" style="126" customWidth="1"/>
    <col min="4110" max="4110" width="10" style="126" customWidth="1"/>
    <col min="4111" max="4352" width="9.140625" style="126"/>
    <col min="4353" max="4353" width="36.42578125" style="126" customWidth="1"/>
    <col min="4354" max="4354" width="13" style="126" customWidth="1"/>
    <col min="4355" max="4355" width="12.28515625" style="126" customWidth="1"/>
    <col min="4356" max="4356" width="11.7109375" style="126" customWidth="1"/>
    <col min="4357" max="4357" width="10.42578125" style="126" customWidth="1"/>
    <col min="4358" max="4358" width="10" style="126" customWidth="1"/>
    <col min="4359" max="4359" width="11.7109375" style="126" customWidth="1"/>
    <col min="4360" max="4360" width="10.42578125" style="126" customWidth="1"/>
    <col min="4361" max="4361" width="12.28515625" style="126" customWidth="1"/>
    <col min="4362" max="4362" width="9.140625" style="126"/>
    <col min="4363" max="4363" width="10.85546875" style="126" customWidth="1"/>
    <col min="4364" max="4364" width="9.140625" style="126"/>
    <col min="4365" max="4365" width="8.5703125" style="126" customWidth="1"/>
    <col min="4366" max="4366" width="10" style="126" customWidth="1"/>
    <col min="4367" max="4608" width="9.140625" style="126"/>
    <col min="4609" max="4609" width="36.42578125" style="126" customWidth="1"/>
    <col min="4610" max="4610" width="13" style="126" customWidth="1"/>
    <col min="4611" max="4611" width="12.28515625" style="126" customWidth="1"/>
    <col min="4612" max="4612" width="11.7109375" style="126" customWidth="1"/>
    <col min="4613" max="4613" width="10.42578125" style="126" customWidth="1"/>
    <col min="4614" max="4614" width="10" style="126" customWidth="1"/>
    <col min="4615" max="4615" width="11.7109375" style="126" customWidth="1"/>
    <col min="4616" max="4616" width="10.42578125" style="126" customWidth="1"/>
    <col min="4617" max="4617" width="12.28515625" style="126" customWidth="1"/>
    <col min="4618" max="4618" width="9.140625" style="126"/>
    <col min="4619" max="4619" width="10.85546875" style="126" customWidth="1"/>
    <col min="4620" max="4620" width="9.140625" style="126"/>
    <col min="4621" max="4621" width="8.5703125" style="126" customWidth="1"/>
    <col min="4622" max="4622" width="10" style="126" customWidth="1"/>
    <col min="4623" max="4864" width="9.140625" style="126"/>
    <col min="4865" max="4865" width="36.42578125" style="126" customWidth="1"/>
    <col min="4866" max="4866" width="13" style="126" customWidth="1"/>
    <col min="4867" max="4867" width="12.28515625" style="126" customWidth="1"/>
    <col min="4868" max="4868" width="11.7109375" style="126" customWidth="1"/>
    <col min="4869" max="4869" width="10.42578125" style="126" customWidth="1"/>
    <col min="4870" max="4870" width="10" style="126" customWidth="1"/>
    <col min="4871" max="4871" width="11.7109375" style="126" customWidth="1"/>
    <col min="4872" max="4872" width="10.42578125" style="126" customWidth="1"/>
    <col min="4873" max="4873" width="12.28515625" style="126" customWidth="1"/>
    <col min="4874" max="4874" width="9.140625" style="126"/>
    <col min="4875" max="4875" width="10.85546875" style="126" customWidth="1"/>
    <col min="4876" max="4876" width="9.140625" style="126"/>
    <col min="4877" max="4877" width="8.5703125" style="126" customWidth="1"/>
    <col min="4878" max="4878" width="10" style="126" customWidth="1"/>
    <col min="4879" max="5120" width="9.140625" style="126"/>
    <col min="5121" max="5121" width="36.42578125" style="126" customWidth="1"/>
    <col min="5122" max="5122" width="13" style="126" customWidth="1"/>
    <col min="5123" max="5123" width="12.28515625" style="126" customWidth="1"/>
    <col min="5124" max="5124" width="11.7109375" style="126" customWidth="1"/>
    <col min="5125" max="5125" width="10.42578125" style="126" customWidth="1"/>
    <col min="5126" max="5126" width="10" style="126" customWidth="1"/>
    <col min="5127" max="5127" width="11.7109375" style="126" customWidth="1"/>
    <col min="5128" max="5128" width="10.42578125" style="126" customWidth="1"/>
    <col min="5129" max="5129" width="12.28515625" style="126" customWidth="1"/>
    <col min="5130" max="5130" width="9.140625" style="126"/>
    <col min="5131" max="5131" width="10.85546875" style="126" customWidth="1"/>
    <col min="5132" max="5132" width="9.140625" style="126"/>
    <col min="5133" max="5133" width="8.5703125" style="126" customWidth="1"/>
    <col min="5134" max="5134" width="10" style="126" customWidth="1"/>
    <col min="5135" max="5376" width="9.140625" style="126"/>
    <col min="5377" max="5377" width="36.42578125" style="126" customWidth="1"/>
    <col min="5378" max="5378" width="13" style="126" customWidth="1"/>
    <col min="5379" max="5379" width="12.28515625" style="126" customWidth="1"/>
    <col min="5380" max="5380" width="11.7109375" style="126" customWidth="1"/>
    <col min="5381" max="5381" width="10.42578125" style="126" customWidth="1"/>
    <col min="5382" max="5382" width="10" style="126" customWidth="1"/>
    <col min="5383" max="5383" width="11.7109375" style="126" customWidth="1"/>
    <col min="5384" max="5384" width="10.42578125" style="126" customWidth="1"/>
    <col min="5385" max="5385" width="12.28515625" style="126" customWidth="1"/>
    <col min="5386" max="5386" width="9.140625" style="126"/>
    <col min="5387" max="5387" width="10.85546875" style="126" customWidth="1"/>
    <col min="5388" max="5388" width="9.140625" style="126"/>
    <col min="5389" max="5389" width="8.5703125" style="126" customWidth="1"/>
    <col min="5390" max="5390" width="10" style="126" customWidth="1"/>
    <col min="5391" max="5632" width="9.140625" style="126"/>
    <col min="5633" max="5633" width="36.42578125" style="126" customWidth="1"/>
    <col min="5634" max="5634" width="13" style="126" customWidth="1"/>
    <col min="5635" max="5635" width="12.28515625" style="126" customWidth="1"/>
    <col min="5636" max="5636" width="11.7109375" style="126" customWidth="1"/>
    <col min="5637" max="5637" width="10.42578125" style="126" customWidth="1"/>
    <col min="5638" max="5638" width="10" style="126" customWidth="1"/>
    <col min="5639" max="5639" width="11.7109375" style="126" customWidth="1"/>
    <col min="5640" max="5640" width="10.42578125" style="126" customWidth="1"/>
    <col min="5641" max="5641" width="12.28515625" style="126" customWidth="1"/>
    <col min="5642" max="5642" width="9.140625" style="126"/>
    <col min="5643" max="5643" width="10.85546875" style="126" customWidth="1"/>
    <col min="5644" max="5644" width="9.140625" style="126"/>
    <col min="5645" max="5645" width="8.5703125" style="126" customWidth="1"/>
    <col min="5646" max="5646" width="10" style="126" customWidth="1"/>
    <col min="5647" max="5888" width="9.140625" style="126"/>
    <col min="5889" max="5889" width="36.42578125" style="126" customWidth="1"/>
    <col min="5890" max="5890" width="13" style="126" customWidth="1"/>
    <col min="5891" max="5891" width="12.28515625" style="126" customWidth="1"/>
    <col min="5892" max="5892" width="11.7109375" style="126" customWidth="1"/>
    <col min="5893" max="5893" width="10.42578125" style="126" customWidth="1"/>
    <col min="5894" max="5894" width="10" style="126" customWidth="1"/>
    <col min="5895" max="5895" width="11.7109375" style="126" customWidth="1"/>
    <col min="5896" max="5896" width="10.42578125" style="126" customWidth="1"/>
    <col min="5897" max="5897" width="12.28515625" style="126" customWidth="1"/>
    <col min="5898" max="5898" width="9.140625" style="126"/>
    <col min="5899" max="5899" width="10.85546875" style="126" customWidth="1"/>
    <col min="5900" max="5900" width="9.140625" style="126"/>
    <col min="5901" max="5901" width="8.5703125" style="126" customWidth="1"/>
    <col min="5902" max="5902" width="10" style="126" customWidth="1"/>
    <col min="5903" max="6144" width="9.140625" style="126"/>
    <col min="6145" max="6145" width="36.42578125" style="126" customWidth="1"/>
    <col min="6146" max="6146" width="13" style="126" customWidth="1"/>
    <col min="6147" max="6147" width="12.28515625" style="126" customWidth="1"/>
    <col min="6148" max="6148" width="11.7109375" style="126" customWidth="1"/>
    <col min="6149" max="6149" width="10.42578125" style="126" customWidth="1"/>
    <col min="6150" max="6150" width="10" style="126" customWidth="1"/>
    <col min="6151" max="6151" width="11.7109375" style="126" customWidth="1"/>
    <col min="6152" max="6152" width="10.42578125" style="126" customWidth="1"/>
    <col min="6153" max="6153" width="12.28515625" style="126" customWidth="1"/>
    <col min="6154" max="6154" width="9.140625" style="126"/>
    <col min="6155" max="6155" width="10.85546875" style="126" customWidth="1"/>
    <col min="6156" max="6156" width="9.140625" style="126"/>
    <col min="6157" max="6157" width="8.5703125" style="126" customWidth="1"/>
    <col min="6158" max="6158" width="10" style="126" customWidth="1"/>
    <col min="6159" max="6400" width="9.140625" style="126"/>
    <col min="6401" max="6401" width="36.42578125" style="126" customWidth="1"/>
    <col min="6402" max="6402" width="13" style="126" customWidth="1"/>
    <col min="6403" max="6403" width="12.28515625" style="126" customWidth="1"/>
    <col min="6404" max="6404" width="11.7109375" style="126" customWidth="1"/>
    <col min="6405" max="6405" width="10.42578125" style="126" customWidth="1"/>
    <col min="6406" max="6406" width="10" style="126" customWidth="1"/>
    <col min="6407" max="6407" width="11.7109375" style="126" customWidth="1"/>
    <col min="6408" max="6408" width="10.42578125" style="126" customWidth="1"/>
    <col min="6409" max="6409" width="12.28515625" style="126" customWidth="1"/>
    <col min="6410" max="6410" width="9.140625" style="126"/>
    <col min="6411" max="6411" width="10.85546875" style="126" customWidth="1"/>
    <col min="6412" max="6412" width="9.140625" style="126"/>
    <col min="6413" max="6413" width="8.5703125" style="126" customWidth="1"/>
    <col min="6414" max="6414" width="10" style="126" customWidth="1"/>
    <col min="6415" max="6656" width="9.140625" style="126"/>
    <col min="6657" max="6657" width="36.42578125" style="126" customWidth="1"/>
    <col min="6658" max="6658" width="13" style="126" customWidth="1"/>
    <col min="6659" max="6659" width="12.28515625" style="126" customWidth="1"/>
    <col min="6660" max="6660" width="11.7109375" style="126" customWidth="1"/>
    <col min="6661" max="6661" width="10.42578125" style="126" customWidth="1"/>
    <col min="6662" max="6662" width="10" style="126" customWidth="1"/>
    <col min="6663" max="6663" width="11.7109375" style="126" customWidth="1"/>
    <col min="6664" max="6664" width="10.42578125" style="126" customWidth="1"/>
    <col min="6665" max="6665" width="12.28515625" style="126" customWidth="1"/>
    <col min="6666" max="6666" width="9.140625" style="126"/>
    <col min="6667" max="6667" width="10.85546875" style="126" customWidth="1"/>
    <col min="6668" max="6668" width="9.140625" style="126"/>
    <col min="6669" max="6669" width="8.5703125" style="126" customWidth="1"/>
    <col min="6670" max="6670" width="10" style="126" customWidth="1"/>
    <col min="6671" max="6912" width="9.140625" style="126"/>
    <col min="6913" max="6913" width="36.42578125" style="126" customWidth="1"/>
    <col min="6914" max="6914" width="13" style="126" customWidth="1"/>
    <col min="6915" max="6915" width="12.28515625" style="126" customWidth="1"/>
    <col min="6916" max="6916" width="11.7109375" style="126" customWidth="1"/>
    <col min="6917" max="6917" width="10.42578125" style="126" customWidth="1"/>
    <col min="6918" max="6918" width="10" style="126" customWidth="1"/>
    <col min="6919" max="6919" width="11.7109375" style="126" customWidth="1"/>
    <col min="6920" max="6920" width="10.42578125" style="126" customWidth="1"/>
    <col min="6921" max="6921" width="12.28515625" style="126" customWidth="1"/>
    <col min="6922" max="6922" width="9.140625" style="126"/>
    <col min="6923" max="6923" width="10.85546875" style="126" customWidth="1"/>
    <col min="6924" max="6924" width="9.140625" style="126"/>
    <col min="6925" max="6925" width="8.5703125" style="126" customWidth="1"/>
    <col min="6926" max="6926" width="10" style="126" customWidth="1"/>
    <col min="6927" max="7168" width="9.140625" style="126"/>
    <col min="7169" max="7169" width="36.42578125" style="126" customWidth="1"/>
    <col min="7170" max="7170" width="13" style="126" customWidth="1"/>
    <col min="7171" max="7171" width="12.28515625" style="126" customWidth="1"/>
    <col min="7172" max="7172" width="11.7109375" style="126" customWidth="1"/>
    <col min="7173" max="7173" width="10.42578125" style="126" customWidth="1"/>
    <col min="7174" max="7174" width="10" style="126" customWidth="1"/>
    <col min="7175" max="7175" width="11.7109375" style="126" customWidth="1"/>
    <col min="7176" max="7176" width="10.42578125" style="126" customWidth="1"/>
    <col min="7177" max="7177" width="12.28515625" style="126" customWidth="1"/>
    <col min="7178" max="7178" width="9.140625" style="126"/>
    <col min="7179" max="7179" width="10.85546875" style="126" customWidth="1"/>
    <col min="7180" max="7180" width="9.140625" style="126"/>
    <col min="7181" max="7181" width="8.5703125" style="126" customWidth="1"/>
    <col min="7182" max="7182" width="10" style="126" customWidth="1"/>
    <col min="7183" max="7424" width="9.140625" style="126"/>
    <col min="7425" max="7425" width="36.42578125" style="126" customWidth="1"/>
    <col min="7426" max="7426" width="13" style="126" customWidth="1"/>
    <col min="7427" max="7427" width="12.28515625" style="126" customWidth="1"/>
    <col min="7428" max="7428" width="11.7109375" style="126" customWidth="1"/>
    <col min="7429" max="7429" width="10.42578125" style="126" customWidth="1"/>
    <col min="7430" max="7430" width="10" style="126" customWidth="1"/>
    <col min="7431" max="7431" width="11.7109375" style="126" customWidth="1"/>
    <col min="7432" max="7432" width="10.42578125" style="126" customWidth="1"/>
    <col min="7433" max="7433" width="12.28515625" style="126" customWidth="1"/>
    <col min="7434" max="7434" width="9.140625" style="126"/>
    <col min="7435" max="7435" width="10.85546875" style="126" customWidth="1"/>
    <col min="7436" max="7436" width="9.140625" style="126"/>
    <col min="7437" max="7437" width="8.5703125" style="126" customWidth="1"/>
    <col min="7438" max="7438" width="10" style="126" customWidth="1"/>
    <col min="7439" max="7680" width="9.140625" style="126"/>
    <col min="7681" max="7681" width="36.42578125" style="126" customWidth="1"/>
    <col min="7682" max="7682" width="13" style="126" customWidth="1"/>
    <col min="7683" max="7683" width="12.28515625" style="126" customWidth="1"/>
    <col min="7684" max="7684" width="11.7109375" style="126" customWidth="1"/>
    <col min="7685" max="7685" width="10.42578125" style="126" customWidth="1"/>
    <col min="7686" max="7686" width="10" style="126" customWidth="1"/>
    <col min="7687" max="7687" width="11.7109375" style="126" customWidth="1"/>
    <col min="7688" max="7688" width="10.42578125" style="126" customWidth="1"/>
    <col min="7689" max="7689" width="12.28515625" style="126" customWidth="1"/>
    <col min="7690" max="7690" width="9.140625" style="126"/>
    <col min="7691" max="7691" width="10.85546875" style="126" customWidth="1"/>
    <col min="7692" max="7692" width="9.140625" style="126"/>
    <col min="7693" max="7693" width="8.5703125" style="126" customWidth="1"/>
    <col min="7694" max="7694" width="10" style="126" customWidth="1"/>
    <col min="7695" max="7936" width="9.140625" style="126"/>
    <col min="7937" max="7937" width="36.42578125" style="126" customWidth="1"/>
    <col min="7938" max="7938" width="13" style="126" customWidth="1"/>
    <col min="7939" max="7939" width="12.28515625" style="126" customWidth="1"/>
    <col min="7940" max="7940" width="11.7109375" style="126" customWidth="1"/>
    <col min="7941" max="7941" width="10.42578125" style="126" customWidth="1"/>
    <col min="7942" max="7942" width="10" style="126" customWidth="1"/>
    <col min="7943" max="7943" width="11.7109375" style="126" customWidth="1"/>
    <col min="7944" max="7944" width="10.42578125" style="126" customWidth="1"/>
    <col min="7945" max="7945" width="12.28515625" style="126" customWidth="1"/>
    <col min="7946" max="7946" width="9.140625" style="126"/>
    <col min="7947" max="7947" width="10.85546875" style="126" customWidth="1"/>
    <col min="7948" max="7948" width="9.140625" style="126"/>
    <col min="7949" max="7949" width="8.5703125" style="126" customWidth="1"/>
    <col min="7950" max="7950" width="10" style="126" customWidth="1"/>
    <col min="7951" max="8192" width="9.140625" style="126"/>
    <col min="8193" max="8193" width="36.42578125" style="126" customWidth="1"/>
    <col min="8194" max="8194" width="13" style="126" customWidth="1"/>
    <col min="8195" max="8195" width="12.28515625" style="126" customWidth="1"/>
    <col min="8196" max="8196" width="11.7109375" style="126" customWidth="1"/>
    <col min="8197" max="8197" width="10.42578125" style="126" customWidth="1"/>
    <col min="8198" max="8198" width="10" style="126" customWidth="1"/>
    <col min="8199" max="8199" width="11.7109375" style="126" customWidth="1"/>
    <col min="8200" max="8200" width="10.42578125" style="126" customWidth="1"/>
    <col min="8201" max="8201" width="12.28515625" style="126" customWidth="1"/>
    <col min="8202" max="8202" width="9.140625" style="126"/>
    <col min="8203" max="8203" width="10.85546875" style="126" customWidth="1"/>
    <col min="8204" max="8204" width="9.140625" style="126"/>
    <col min="8205" max="8205" width="8.5703125" style="126" customWidth="1"/>
    <col min="8206" max="8206" width="10" style="126" customWidth="1"/>
    <col min="8207" max="8448" width="9.140625" style="126"/>
    <col min="8449" max="8449" width="36.42578125" style="126" customWidth="1"/>
    <col min="8450" max="8450" width="13" style="126" customWidth="1"/>
    <col min="8451" max="8451" width="12.28515625" style="126" customWidth="1"/>
    <col min="8452" max="8452" width="11.7109375" style="126" customWidth="1"/>
    <col min="8453" max="8453" width="10.42578125" style="126" customWidth="1"/>
    <col min="8454" max="8454" width="10" style="126" customWidth="1"/>
    <col min="8455" max="8455" width="11.7109375" style="126" customWidth="1"/>
    <col min="8456" max="8456" width="10.42578125" style="126" customWidth="1"/>
    <col min="8457" max="8457" width="12.28515625" style="126" customWidth="1"/>
    <col min="8458" max="8458" width="9.140625" style="126"/>
    <col min="8459" max="8459" width="10.85546875" style="126" customWidth="1"/>
    <col min="8460" max="8460" width="9.140625" style="126"/>
    <col min="8461" max="8461" width="8.5703125" style="126" customWidth="1"/>
    <col min="8462" max="8462" width="10" style="126" customWidth="1"/>
    <col min="8463" max="8704" width="9.140625" style="126"/>
    <col min="8705" max="8705" width="36.42578125" style="126" customWidth="1"/>
    <col min="8706" max="8706" width="13" style="126" customWidth="1"/>
    <col min="8707" max="8707" width="12.28515625" style="126" customWidth="1"/>
    <col min="8708" max="8708" width="11.7109375" style="126" customWidth="1"/>
    <col min="8709" max="8709" width="10.42578125" style="126" customWidth="1"/>
    <col min="8710" max="8710" width="10" style="126" customWidth="1"/>
    <col min="8711" max="8711" width="11.7109375" style="126" customWidth="1"/>
    <col min="8712" max="8712" width="10.42578125" style="126" customWidth="1"/>
    <col min="8713" max="8713" width="12.28515625" style="126" customWidth="1"/>
    <col min="8714" max="8714" width="9.140625" style="126"/>
    <col min="8715" max="8715" width="10.85546875" style="126" customWidth="1"/>
    <col min="8716" max="8716" width="9.140625" style="126"/>
    <col min="8717" max="8717" width="8.5703125" style="126" customWidth="1"/>
    <col min="8718" max="8718" width="10" style="126" customWidth="1"/>
    <col min="8719" max="8960" width="9.140625" style="126"/>
    <col min="8961" max="8961" width="36.42578125" style="126" customWidth="1"/>
    <col min="8962" max="8962" width="13" style="126" customWidth="1"/>
    <col min="8963" max="8963" width="12.28515625" style="126" customWidth="1"/>
    <col min="8964" max="8964" width="11.7109375" style="126" customWidth="1"/>
    <col min="8965" max="8965" width="10.42578125" style="126" customWidth="1"/>
    <col min="8966" max="8966" width="10" style="126" customWidth="1"/>
    <col min="8967" max="8967" width="11.7109375" style="126" customWidth="1"/>
    <col min="8968" max="8968" width="10.42578125" style="126" customWidth="1"/>
    <col min="8969" max="8969" width="12.28515625" style="126" customWidth="1"/>
    <col min="8970" max="8970" width="9.140625" style="126"/>
    <col min="8971" max="8971" width="10.85546875" style="126" customWidth="1"/>
    <col min="8972" max="8972" width="9.140625" style="126"/>
    <col min="8973" max="8973" width="8.5703125" style="126" customWidth="1"/>
    <col min="8974" max="8974" width="10" style="126" customWidth="1"/>
    <col min="8975" max="9216" width="9.140625" style="126"/>
    <col min="9217" max="9217" width="36.42578125" style="126" customWidth="1"/>
    <col min="9218" max="9218" width="13" style="126" customWidth="1"/>
    <col min="9219" max="9219" width="12.28515625" style="126" customWidth="1"/>
    <col min="9220" max="9220" width="11.7109375" style="126" customWidth="1"/>
    <col min="9221" max="9221" width="10.42578125" style="126" customWidth="1"/>
    <col min="9222" max="9222" width="10" style="126" customWidth="1"/>
    <col min="9223" max="9223" width="11.7109375" style="126" customWidth="1"/>
    <col min="9224" max="9224" width="10.42578125" style="126" customWidth="1"/>
    <col min="9225" max="9225" width="12.28515625" style="126" customWidth="1"/>
    <col min="9226" max="9226" width="9.140625" style="126"/>
    <col min="9227" max="9227" width="10.85546875" style="126" customWidth="1"/>
    <col min="9228" max="9228" width="9.140625" style="126"/>
    <col min="9229" max="9229" width="8.5703125" style="126" customWidth="1"/>
    <col min="9230" max="9230" width="10" style="126" customWidth="1"/>
    <col min="9231" max="9472" width="9.140625" style="126"/>
    <col min="9473" max="9473" width="36.42578125" style="126" customWidth="1"/>
    <col min="9474" max="9474" width="13" style="126" customWidth="1"/>
    <col min="9475" max="9475" width="12.28515625" style="126" customWidth="1"/>
    <col min="9476" max="9476" width="11.7109375" style="126" customWidth="1"/>
    <col min="9477" max="9477" width="10.42578125" style="126" customWidth="1"/>
    <col min="9478" max="9478" width="10" style="126" customWidth="1"/>
    <col min="9479" max="9479" width="11.7109375" style="126" customWidth="1"/>
    <col min="9480" max="9480" width="10.42578125" style="126" customWidth="1"/>
    <col min="9481" max="9481" width="12.28515625" style="126" customWidth="1"/>
    <col min="9482" max="9482" width="9.140625" style="126"/>
    <col min="9483" max="9483" width="10.85546875" style="126" customWidth="1"/>
    <col min="9484" max="9484" width="9.140625" style="126"/>
    <col min="9485" max="9485" width="8.5703125" style="126" customWidth="1"/>
    <col min="9486" max="9486" width="10" style="126" customWidth="1"/>
    <col min="9487" max="9728" width="9.140625" style="126"/>
    <col min="9729" max="9729" width="36.42578125" style="126" customWidth="1"/>
    <col min="9730" max="9730" width="13" style="126" customWidth="1"/>
    <col min="9731" max="9731" width="12.28515625" style="126" customWidth="1"/>
    <col min="9732" max="9732" width="11.7109375" style="126" customWidth="1"/>
    <col min="9733" max="9733" width="10.42578125" style="126" customWidth="1"/>
    <col min="9734" max="9734" width="10" style="126" customWidth="1"/>
    <col min="9735" max="9735" width="11.7109375" style="126" customWidth="1"/>
    <col min="9736" max="9736" width="10.42578125" style="126" customWidth="1"/>
    <col min="9737" max="9737" width="12.28515625" style="126" customWidth="1"/>
    <col min="9738" max="9738" width="9.140625" style="126"/>
    <col min="9739" max="9739" width="10.85546875" style="126" customWidth="1"/>
    <col min="9740" max="9740" width="9.140625" style="126"/>
    <col min="9741" max="9741" width="8.5703125" style="126" customWidth="1"/>
    <col min="9742" max="9742" width="10" style="126" customWidth="1"/>
    <col min="9743" max="9984" width="9.140625" style="126"/>
    <col min="9985" max="9985" width="36.42578125" style="126" customWidth="1"/>
    <col min="9986" max="9986" width="13" style="126" customWidth="1"/>
    <col min="9987" max="9987" width="12.28515625" style="126" customWidth="1"/>
    <col min="9988" max="9988" width="11.7109375" style="126" customWidth="1"/>
    <col min="9989" max="9989" width="10.42578125" style="126" customWidth="1"/>
    <col min="9990" max="9990" width="10" style="126" customWidth="1"/>
    <col min="9991" max="9991" width="11.7109375" style="126" customWidth="1"/>
    <col min="9992" max="9992" width="10.42578125" style="126" customWidth="1"/>
    <col min="9993" max="9993" width="12.28515625" style="126" customWidth="1"/>
    <col min="9994" max="9994" width="9.140625" style="126"/>
    <col min="9995" max="9995" width="10.85546875" style="126" customWidth="1"/>
    <col min="9996" max="9996" width="9.140625" style="126"/>
    <col min="9997" max="9997" width="8.5703125" style="126" customWidth="1"/>
    <col min="9998" max="9998" width="10" style="126" customWidth="1"/>
    <col min="9999" max="10240" width="9.140625" style="126"/>
    <col min="10241" max="10241" width="36.42578125" style="126" customWidth="1"/>
    <col min="10242" max="10242" width="13" style="126" customWidth="1"/>
    <col min="10243" max="10243" width="12.28515625" style="126" customWidth="1"/>
    <col min="10244" max="10244" width="11.7109375" style="126" customWidth="1"/>
    <col min="10245" max="10245" width="10.42578125" style="126" customWidth="1"/>
    <col min="10246" max="10246" width="10" style="126" customWidth="1"/>
    <col min="10247" max="10247" width="11.7109375" style="126" customWidth="1"/>
    <col min="10248" max="10248" width="10.42578125" style="126" customWidth="1"/>
    <col min="10249" max="10249" width="12.28515625" style="126" customWidth="1"/>
    <col min="10250" max="10250" width="9.140625" style="126"/>
    <col min="10251" max="10251" width="10.85546875" style="126" customWidth="1"/>
    <col min="10252" max="10252" width="9.140625" style="126"/>
    <col min="10253" max="10253" width="8.5703125" style="126" customWidth="1"/>
    <col min="10254" max="10254" width="10" style="126" customWidth="1"/>
    <col min="10255" max="10496" width="9.140625" style="126"/>
    <col min="10497" max="10497" width="36.42578125" style="126" customWidth="1"/>
    <col min="10498" max="10498" width="13" style="126" customWidth="1"/>
    <col min="10499" max="10499" width="12.28515625" style="126" customWidth="1"/>
    <col min="10500" max="10500" width="11.7109375" style="126" customWidth="1"/>
    <col min="10501" max="10501" width="10.42578125" style="126" customWidth="1"/>
    <col min="10502" max="10502" width="10" style="126" customWidth="1"/>
    <col min="10503" max="10503" width="11.7109375" style="126" customWidth="1"/>
    <col min="10504" max="10504" width="10.42578125" style="126" customWidth="1"/>
    <col min="10505" max="10505" width="12.28515625" style="126" customWidth="1"/>
    <col min="10506" max="10506" width="9.140625" style="126"/>
    <col min="10507" max="10507" width="10.85546875" style="126" customWidth="1"/>
    <col min="10508" max="10508" width="9.140625" style="126"/>
    <col min="10509" max="10509" width="8.5703125" style="126" customWidth="1"/>
    <col min="10510" max="10510" width="10" style="126" customWidth="1"/>
    <col min="10511" max="10752" width="9.140625" style="126"/>
    <col min="10753" max="10753" width="36.42578125" style="126" customWidth="1"/>
    <col min="10754" max="10754" width="13" style="126" customWidth="1"/>
    <col min="10755" max="10755" width="12.28515625" style="126" customWidth="1"/>
    <col min="10756" max="10756" width="11.7109375" style="126" customWidth="1"/>
    <col min="10757" max="10757" width="10.42578125" style="126" customWidth="1"/>
    <col min="10758" max="10758" width="10" style="126" customWidth="1"/>
    <col min="10759" max="10759" width="11.7109375" style="126" customWidth="1"/>
    <col min="10760" max="10760" width="10.42578125" style="126" customWidth="1"/>
    <col min="10761" max="10761" width="12.28515625" style="126" customWidth="1"/>
    <col min="10762" max="10762" width="9.140625" style="126"/>
    <col min="10763" max="10763" width="10.85546875" style="126" customWidth="1"/>
    <col min="10764" max="10764" width="9.140625" style="126"/>
    <col min="10765" max="10765" width="8.5703125" style="126" customWidth="1"/>
    <col min="10766" max="10766" width="10" style="126" customWidth="1"/>
    <col min="10767" max="11008" width="9.140625" style="126"/>
    <col min="11009" max="11009" width="36.42578125" style="126" customWidth="1"/>
    <col min="11010" max="11010" width="13" style="126" customWidth="1"/>
    <col min="11011" max="11011" width="12.28515625" style="126" customWidth="1"/>
    <col min="11012" max="11012" width="11.7109375" style="126" customWidth="1"/>
    <col min="11013" max="11013" width="10.42578125" style="126" customWidth="1"/>
    <col min="11014" max="11014" width="10" style="126" customWidth="1"/>
    <col min="11015" max="11015" width="11.7109375" style="126" customWidth="1"/>
    <col min="11016" max="11016" width="10.42578125" style="126" customWidth="1"/>
    <col min="11017" max="11017" width="12.28515625" style="126" customWidth="1"/>
    <col min="11018" max="11018" width="9.140625" style="126"/>
    <col min="11019" max="11019" width="10.85546875" style="126" customWidth="1"/>
    <col min="11020" max="11020" width="9.140625" style="126"/>
    <col min="11021" max="11021" width="8.5703125" style="126" customWidth="1"/>
    <col min="11022" max="11022" width="10" style="126" customWidth="1"/>
    <col min="11023" max="11264" width="9.140625" style="126"/>
    <col min="11265" max="11265" width="36.42578125" style="126" customWidth="1"/>
    <col min="11266" max="11266" width="13" style="126" customWidth="1"/>
    <col min="11267" max="11267" width="12.28515625" style="126" customWidth="1"/>
    <col min="11268" max="11268" width="11.7109375" style="126" customWidth="1"/>
    <col min="11269" max="11269" width="10.42578125" style="126" customWidth="1"/>
    <col min="11270" max="11270" width="10" style="126" customWidth="1"/>
    <col min="11271" max="11271" width="11.7109375" style="126" customWidth="1"/>
    <col min="11272" max="11272" width="10.42578125" style="126" customWidth="1"/>
    <col min="11273" max="11273" width="12.28515625" style="126" customWidth="1"/>
    <col min="11274" max="11274" width="9.140625" style="126"/>
    <col min="11275" max="11275" width="10.85546875" style="126" customWidth="1"/>
    <col min="11276" max="11276" width="9.140625" style="126"/>
    <col min="11277" max="11277" width="8.5703125" style="126" customWidth="1"/>
    <col min="11278" max="11278" width="10" style="126" customWidth="1"/>
    <col min="11279" max="11520" width="9.140625" style="126"/>
    <col min="11521" max="11521" width="36.42578125" style="126" customWidth="1"/>
    <col min="11522" max="11522" width="13" style="126" customWidth="1"/>
    <col min="11523" max="11523" width="12.28515625" style="126" customWidth="1"/>
    <col min="11524" max="11524" width="11.7109375" style="126" customWidth="1"/>
    <col min="11525" max="11525" width="10.42578125" style="126" customWidth="1"/>
    <col min="11526" max="11526" width="10" style="126" customWidth="1"/>
    <col min="11527" max="11527" width="11.7109375" style="126" customWidth="1"/>
    <col min="11528" max="11528" width="10.42578125" style="126" customWidth="1"/>
    <col min="11529" max="11529" width="12.28515625" style="126" customWidth="1"/>
    <col min="11530" max="11530" width="9.140625" style="126"/>
    <col min="11531" max="11531" width="10.85546875" style="126" customWidth="1"/>
    <col min="11532" max="11532" width="9.140625" style="126"/>
    <col min="11533" max="11533" width="8.5703125" style="126" customWidth="1"/>
    <col min="11534" max="11534" width="10" style="126" customWidth="1"/>
    <col min="11535" max="11776" width="9.140625" style="126"/>
    <col min="11777" max="11777" width="36.42578125" style="126" customWidth="1"/>
    <col min="11778" max="11778" width="13" style="126" customWidth="1"/>
    <col min="11779" max="11779" width="12.28515625" style="126" customWidth="1"/>
    <col min="11780" max="11780" width="11.7109375" style="126" customWidth="1"/>
    <col min="11781" max="11781" width="10.42578125" style="126" customWidth="1"/>
    <col min="11782" max="11782" width="10" style="126" customWidth="1"/>
    <col min="11783" max="11783" width="11.7109375" style="126" customWidth="1"/>
    <col min="11784" max="11784" width="10.42578125" style="126" customWidth="1"/>
    <col min="11785" max="11785" width="12.28515625" style="126" customWidth="1"/>
    <col min="11786" max="11786" width="9.140625" style="126"/>
    <col min="11787" max="11787" width="10.85546875" style="126" customWidth="1"/>
    <col min="11788" max="11788" width="9.140625" style="126"/>
    <col min="11789" max="11789" width="8.5703125" style="126" customWidth="1"/>
    <col min="11790" max="11790" width="10" style="126" customWidth="1"/>
    <col min="11791" max="12032" width="9.140625" style="126"/>
    <col min="12033" max="12033" width="36.42578125" style="126" customWidth="1"/>
    <col min="12034" max="12034" width="13" style="126" customWidth="1"/>
    <col min="12035" max="12035" width="12.28515625" style="126" customWidth="1"/>
    <col min="12036" max="12036" width="11.7109375" style="126" customWidth="1"/>
    <col min="12037" max="12037" width="10.42578125" style="126" customWidth="1"/>
    <col min="12038" max="12038" width="10" style="126" customWidth="1"/>
    <col min="12039" max="12039" width="11.7109375" style="126" customWidth="1"/>
    <col min="12040" max="12040" width="10.42578125" style="126" customWidth="1"/>
    <col min="12041" max="12041" width="12.28515625" style="126" customWidth="1"/>
    <col min="12042" max="12042" width="9.140625" style="126"/>
    <col min="12043" max="12043" width="10.85546875" style="126" customWidth="1"/>
    <col min="12044" max="12044" width="9.140625" style="126"/>
    <col min="12045" max="12045" width="8.5703125" style="126" customWidth="1"/>
    <col min="12046" max="12046" width="10" style="126" customWidth="1"/>
    <col min="12047" max="12288" width="9.140625" style="126"/>
    <col min="12289" max="12289" width="36.42578125" style="126" customWidth="1"/>
    <col min="12290" max="12290" width="13" style="126" customWidth="1"/>
    <col min="12291" max="12291" width="12.28515625" style="126" customWidth="1"/>
    <col min="12292" max="12292" width="11.7109375" style="126" customWidth="1"/>
    <col min="12293" max="12293" width="10.42578125" style="126" customWidth="1"/>
    <col min="12294" max="12294" width="10" style="126" customWidth="1"/>
    <col min="12295" max="12295" width="11.7109375" style="126" customWidth="1"/>
    <col min="12296" max="12296" width="10.42578125" style="126" customWidth="1"/>
    <col min="12297" max="12297" width="12.28515625" style="126" customWidth="1"/>
    <col min="12298" max="12298" width="9.140625" style="126"/>
    <col min="12299" max="12299" width="10.85546875" style="126" customWidth="1"/>
    <col min="12300" max="12300" width="9.140625" style="126"/>
    <col min="12301" max="12301" width="8.5703125" style="126" customWidth="1"/>
    <col min="12302" max="12302" width="10" style="126" customWidth="1"/>
    <col min="12303" max="12544" width="9.140625" style="126"/>
    <col min="12545" max="12545" width="36.42578125" style="126" customWidth="1"/>
    <col min="12546" max="12546" width="13" style="126" customWidth="1"/>
    <col min="12547" max="12547" width="12.28515625" style="126" customWidth="1"/>
    <col min="12548" max="12548" width="11.7109375" style="126" customWidth="1"/>
    <col min="12549" max="12549" width="10.42578125" style="126" customWidth="1"/>
    <col min="12550" max="12550" width="10" style="126" customWidth="1"/>
    <col min="12551" max="12551" width="11.7109375" style="126" customWidth="1"/>
    <col min="12552" max="12552" width="10.42578125" style="126" customWidth="1"/>
    <col min="12553" max="12553" width="12.28515625" style="126" customWidth="1"/>
    <col min="12554" max="12554" width="9.140625" style="126"/>
    <col min="12555" max="12555" width="10.85546875" style="126" customWidth="1"/>
    <col min="12556" max="12556" width="9.140625" style="126"/>
    <col min="12557" max="12557" width="8.5703125" style="126" customWidth="1"/>
    <col min="12558" max="12558" width="10" style="126" customWidth="1"/>
    <col min="12559" max="12800" width="9.140625" style="126"/>
    <col min="12801" max="12801" width="36.42578125" style="126" customWidth="1"/>
    <col min="12802" max="12802" width="13" style="126" customWidth="1"/>
    <col min="12803" max="12803" width="12.28515625" style="126" customWidth="1"/>
    <col min="12804" max="12804" width="11.7109375" style="126" customWidth="1"/>
    <col min="12805" max="12805" width="10.42578125" style="126" customWidth="1"/>
    <col min="12806" max="12806" width="10" style="126" customWidth="1"/>
    <col min="12807" max="12807" width="11.7109375" style="126" customWidth="1"/>
    <col min="12808" max="12808" width="10.42578125" style="126" customWidth="1"/>
    <col min="12809" max="12809" width="12.28515625" style="126" customWidth="1"/>
    <col min="12810" max="12810" width="9.140625" style="126"/>
    <col min="12811" max="12811" width="10.85546875" style="126" customWidth="1"/>
    <col min="12812" max="12812" width="9.140625" style="126"/>
    <col min="12813" max="12813" width="8.5703125" style="126" customWidth="1"/>
    <col min="12814" max="12814" width="10" style="126" customWidth="1"/>
    <col min="12815" max="13056" width="9.140625" style="126"/>
    <col min="13057" max="13057" width="36.42578125" style="126" customWidth="1"/>
    <col min="13058" max="13058" width="13" style="126" customWidth="1"/>
    <col min="13059" max="13059" width="12.28515625" style="126" customWidth="1"/>
    <col min="13060" max="13060" width="11.7109375" style="126" customWidth="1"/>
    <col min="13061" max="13061" width="10.42578125" style="126" customWidth="1"/>
    <col min="13062" max="13062" width="10" style="126" customWidth="1"/>
    <col min="13063" max="13063" width="11.7109375" style="126" customWidth="1"/>
    <col min="13064" max="13064" width="10.42578125" style="126" customWidth="1"/>
    <col min="13065" max="13065" width="12.28515625" style="126" customWidth="1"/>
    <col min="13066" max="13066" width="9.140625" style="126"/>
    <col min="13067" max="13067" width="10.85546875" style="126" customWidth="1"/>
    <col min="13068" max="13068" width="9.140625" style="126"/>
    <col min="13069" max="13069" width="8.5703125" style="126" customWidth="1"/>
    <col min="13070" max="13070" width="10" style="126" customWidth="1"/>
    <col min="13071" max="13312" width="9.140625" style="126"/>
    <col min="13313" max="13313" width="36.42578125" style="126" customWidth="1"/>
    <col min="13314" max="13314" width="13" style="126" customWidth="1"/>
    <col min="13315" max="13315" width="12.28515625" style="126" customWidth="1"/>
    <col min="13316" max="13316" width="11.7109375" style="126" customWidth="1"/>
    <col min="13317" max="13317" width="10.42578125" style="126" customWidth="1"/>
    <col min="13318" max="13318" width="10" style="126" customWidth="1"/>
    <col min="13319" max="13319" width="11.7109375" style="126" customWidth="1"/>
    <col min="13320" max="13320" width="10.42578125" style="126" customWidth="1"/>
    <col min="13321" max="13321" width="12.28515625" style="126" customWidth="1"/>
    <col min="13322" max="13322" width="9.140625" style="126"/>
    <col min="13323" max="13323" width="10.85546875" style="126" customWidth="1"/>
    <col min="13324" max="13324" width="9.140625" style="126"/>
    <col min="13325" max="13325" width="8.5703125" style="126" customWidth="1"/>
    <col min="13326" max="13326" width="10" style="126" customWidth="1"/>
    <col min="13327" max="13568" width="9.140625" style="126"/>
    <col min="13569" max="13569" width="36.42578125" style="126" customWidth="1"/>
    <col min="13570" max="13570" width="13" style="126" customWidth="1"/>
    <col min="13571" max="13571" width="12.28515625" style="126" customWidth="1"/>
    <col min="13572" max="13572" width="11.7109375" style="126" customWidth="1"/>
    <col min="13573" max="13573" width="10.42578125" style="126" customWidth="1"/>
    <col min="13574" max="13574" width="10" style="126" customWidth="1"/>
    <col min="13575" max="13575" width="11.7109375" style="126" customWidth="1"/>
    <col min="13576" max="13576" width="10.42578125" style="126" customWidth="1"/>
    <col min="13577" max="13577" width="12.28515625" style="126" customWidth="1"/>
    <col min="13578" max="13578" width="9.140625" style="126"/>
    <col min="13579" max="13579" width="10.85546875" style="126" customWidth="1"/>
    <col min="13580" max="13580" width="9.140625" style="126"/>
    <col min="13581" max="13581" width="8.5703125" style="126" customWidth="1"/>
    <col min="13582" max="13582" width="10" style="126" customWidth="1"/>
    <col min="13583" max="13824" width="9.140625" style="126"/>
    <col min="13825" max="13825" width="36.42578125" style="126" customWidth="1"/>
    <col min="13826" max="13826" width="13" style="126" customWidth="1"/>
    <col min="13827" max="13827" width="12.28515625" style="126" customWidth="1"/>
    <col min="13828" max="13828" width="11.7109375" style="126" customWidth="1"/>
    <col min="13829" max="13829" width="10.42578125" style="126" customWidth="1"/>
    <col min="13830" max="13830" width="10" style="126" customWidth="1"/>
    <col min="13831" max="13831" width="11.7109375" style="126" customWidth="1"/>
    <col min="13832" max="13832" width="10.42578125" style="126" customWidth="1"/>
    <col min="13833" max="13833" width="12.28515625" style="126" customWidth="1"/>
    <col min="13834" max="13834" width="9.140625" style="126"/>
    <col min="13835" max="13835" width="10.85546875" style="126" customWidth="1"/>
    <col min="13836" max="13836" width="9.140625" style="126"/>
    <col min="13837" max="13837" width="8.5703125" style="126" customWidth="1"/>
    <col min="13838" max="13838" width="10" style="126" customWidth="1"/>
    <col min="13839" max="14080" width="9.140625" style="126"/>
    <col min="14081" max="14081" width="36.42578125" style="126" customWidth="1"/>
    <col min="14082" max="14082" width="13" style="126" customWidth="1"/>
    <col min="14083" max="14083" width="12.28515625" style="126" customWidth="1"/>
    <col min="14084" max="14084" width="11.7109375" style="126" customWidth="1"/>
    <col min="14085" max="14085" width="10.42578125" style="126" customWidth="1"/>
    <col min="14086" max="14086" width="10" style="126" customWidth="1"/>
    <col min="14087" max="14087" width="11.7109375" style="126" customWidth="1"/>
    <col min="14088" max="14088" width="10.42578125" style="126" customWidth="1"/>
    <col min="14089" max="14089" width="12.28515625" style="126" customWidth="1"/>
    <col min="14090" max="14090" width="9.140625" style="126"/>
    <col min="14091" max="14091" width="10.85546875" style="126" customWidth="1"/>
    <col min="14092" max="14092" width="9.140625" style="126"/>
    <col min="14093" max="14093" width="8.5703125" style="126" customWidth="1"/>
    <col min="14094" max="14094" width="10" style="126" customWidth="1"/>
    <col min="14095" max="14336" width="9.140625" style="126"/>
    <col min="14337" max="14337" width="36.42578125" style="126" customWidth="1"/>
    <col min="14338" max="14338" width="13" style="126" customWidth="1"/>
    <col min="14339" max="14339" width="12.28515625" style="126" customWidth="1"/>
    <col min="14340" max="14340" width="11.7109375" style="126" customWidth="1"/>
    <col min="14341" max="14341" width="10.42578125" style="126" customWidth="1"/>
    <col min="14342" max="14342" width="10" style="126" customWidth="1"/>
    <col min="14343" max="14343" width="11.7109375" style="126" customWidth="1"/>
    <col min="14344" max="14344" width="10.42578125" style="126" customWidth="1"/>
    <col min="14345" max="14345" width="12.28515625" style="126" customWidth="1"/>
    <col min="14346" max="14346" width="9.140625" style="126"/>
    <col min="14347" max="14347" width="10.85546875" style="126" customWidth="1"/>
    <col min="14348" max="14348" width="9.140625" style="126"/>
    <col min="14349" max="14349" width="8.5703125" style="126" customWidth="1"/>
    <col min="14350" max="14350" width="10" style="126" customWidth="1"/>
    <col min="14351" max="14592" width="9.140625" style="126"/>
    <col min="14593" max="14593" width="36.42578125" style="126" customWidth="1"/>
    <col min="14594" max="14594" width="13" style="126" customWidth="1"/>
    <col min="14595" max="14595" width="12.28515625" style="126" customWidth="1"/>
    <col min="14596" max="14596" width="11.7109375" style="126" customWidth="1"/>
    <col min="14597" max="14597" width="10.42578125" style="126" customWidth="1"/>
    <col min="14598" max="14598" width="10" style="126" customWidth="1"/>
    <col min="14599" max="14599" width="11.7109375" style="126" customWidth="1"/>
    <col min="14600" max="14600" width="10.42578125" style="126" customWidth="1"/>
    <col min="14601" max="14601" width="12.28515625" style="126" customWidth="1"/>
    <col min="14602" max="14602" width="9.140625" style="126"/>
    <col min="14603" max="14603" width="10.85546875" style="126" customWidth="1"/>
    <col min="14604" max="14604" width="9.140625" style="126"/>
    <col min="14605" max="14605" width="8.5703125" style="126" customWidth="1"/>
    <col min="14606" max="14606" width="10" style="126" customWidth="1"/>
    <col min="14607" max="14848" width="9.140625" style="126"/>
    <col min="14849" max="14849" width="36.42578125" style="126" customWidth="1"/>
    <col min="14850" max="14850" width="13" style="126" customWidth="1"/>
    <col min="14851" max="14851" width="12.28515625" style="126" customWidth="1"/>
    <col min="14852" max="14852" width="11.7109375" style="126" customWidth="1"/>
    <col min="14853" max="14853" width="10.42578125" style="126" customWidth="1"/>
    <col min="14854" max="14854" width="10" style="126" customWidth="1"/>
    <col min="14855" max="14855" width="11.7109375" style="126" customWidth="1"/>
    <col min="14856" max="14856" width="10.42578125" style="126" customWidth="1"/>
    <col min="14857" max="14857" width="12.28515625" style="126" customWidth="1"/>
    <col min="14858" max="14858" width="9.140625" style="126"/>
    <col min="14859" max="14859" width="10.85546875" style="126" customWidth="1"/>
    <col min="14860" max="14860" width="9.140625" style="126"/>
    <col min="14861" max="14861" width="8.5703125" style="126" customWidth="1"/>
    <col min="14862" max="14862" width="10" style="126" customWidth="1"/>
    <col min="14863" max="15104" width="9.140625" style="126"/>
    <col min="15105" max="15105" width="36.42578125" style="126" customWidth="1"/>
    <col min="15106" max="15106" width="13" style="126" customWidth="1"/>
    <col min="15107" max="15107" width="12.28515625" style="126" customWidth="1"/>
    <col min="15108" max="15108" width="11.7109375" style="126" customWidth="1"/>
    <col min="15109" max="15109" width="10.42578125" style="126" customWidth="1"/>
    <col min="15110" max="15110" width="10" style="126" customWidth="1"/>
    <col min="15111" max="15111" width="11.7109375" style="126" customWidth="1"/>
    <col min="15112" max="15112" width="10.42578125" style="126" customWidth="1"/>
    <col min="15113" max="15113" width="12.28515625" style="126" customWidth="1"/>
    <col min="15114" max="15114" width="9.140625" style="126"/>
    <col min="15115" max="15115" width="10.85546875" style="126" customWidth="1"/>
    <col min="15116" max="15116" width="9.140625" style="126"/>
    <col min="15117" max="15117" width="8.5703125" style="126" customWidth="1"/>
    <col min="15118" max="15118" width="10" style="126" customWidth="1"/>
    <col min="15119" max="15360" width="9.140625" style="126"/>
    <col min="15361" max="15361" width="36.42578125" style="126" customWidth="1"/>
    <col min="15362" max="15362" width="13" style="126" customWidth="1"/>
    <col min="15363" max="15363" width="12.28515625" style="126" customWidth="1"/>
    <col min="15364" max="15364" width="11.7109375" style="126" customWidth="1"/>
    <col min="15365" max="15365" width="10.42578125" style="126" customWidth="1"/>
    <col min="15366" max="15366" width="10" style="126" customWidth="1"/>
    <col min="15367" max="15367" width="11.7109375" style="126" customWidth="1"/>
    <col min="15368" max="15368" width="10.42578125" style="126" customWidth="1"/>
    <col min="15369" max="15369" width="12.28515625" style="126" customWidth="1"/>
    <col min="15370" max="15370" width="9.140625" style="126"/>
    <col min="15371" max="15371" width="10.85546875" style="126" customWidth="1"/>
    <col min="15372" max="15372" width="9.140625" style="126"/>
    <col min="15373" max="15373" width="8.5703125" style="126" customWidth="1"/>
    <col min="15374" max="15374" width="10" style="126" customWidth="1"/>
    <col min="15375" max="15616" width="9.140625" style="126"/>
    <col min="15617" max="15617" width="36.42578125" style="126" customWidth="1"/>
    <col min="15618" max="15618" width="13" style="126" customWidth="1"/>
    <col min="15619" max="15619" width="12.28515625" style="126" customWidth="1"/>
    <col min="15620" max="15620" width="11.7109375" style="126" customWidth="1"/>
    <col min="15621" max="15621" width="10.42578125" style="126" customWidth="1"/>
    <col min="15622" max="15622" width="10" style="126" customWidth="1"/>
    <col min="15623" max="15623" width="11.7109375" style="126" customWidth="1"/>
    <col min="15624" max="15624" width="10.42578125" style="126" customWidth="1"/>
    <col min="15625" max="15625" width="12.28515625" style="126" customWidth="1"/>
    <col min="15626" max="15626" width="9.140625" style="126"/>
    <col min="15627" max="15627" width="10.85546875" style="126" customWidth="1"/>
    <col min="15628" max="15628" width="9.140625" style="126"/>
    <col min="15629" max="15629" width="8.5703125" style="126" customWidth="1"/>
    <col min="15630" max="15630" width="10" style="126" customWidth="1"/>
    <col min="15631" max="15872" width="9.140625" style="126"/>
    <col min="15873" max="15873" width="36.42578125" style="126" customWidth="1"/>
    <col min="15874" max="15874" width="13" style="126" customWidth="1"/>
    <col min="15875" max="15875" width="12.28515625" style="126" customWidth="1"/>
    <col min="15876" max="15876" width="11.7109375" style="126" customWidth="1"/>
    <col min="15877" max="15877" width="10.42578125" style="126" customWidth="1"/>
    <col min="15878" max="15878" width="10" style="126" customWidth="1"/>
    <col min="15879" max="15879" width="11.7109375" style="126" customWidth="1"/>
    <col min="15880" max="15880" width="10.42578125" style="126" customWidth="1"/>
    <col min="15881" max="15881" width="12.28515625" style="126" customWidth="1"/>
    <col min="15882" max="15882" width="9.140625" style="126"/>
    <col min="15883" max="15883" width="10.85546875" style="126" customWidth="1"/>
    <col min="15884" max="15884" width="9.140625" style="126"/>
    <col min="15885" max="15885" width="8.5703125" style="126" customWidth="1"/>
    <col min="15886" max="15886" width="10" style="126" customWidth="1"/>
    <col min="15887" max="16128" width="9.140625" style="126"/>
    <col min="16129" max="16129" width="36.42578125" style="126" customWidth="1"/>
    <col min="16130" max="16130" width="13" style="126" customWidth="1"/>
    <col min="16131" max="16131" width="12.28515625" style="126" customWidth="1"/>
    <col min="16132" max="16132" width="11.7109375" style="126" customWidth="1"/>
    <col min="16133" max="16133" width="10.42578125" style="126" customWidth="1"/>
    <col min="16134" max="16134" width="10" style="126" customWidth="1"/>
    <col min="16135" max="16135" width="11.7109375" style="126" customWidth="1"/>
    <col min="16136" max="16136" width="10.42578125" style="126" customWidth="1"/>
    <col min="16137" max="16137" width="12.28515625" style="126" customWidth="1"/>
    <col min="16138" max="16138" width="9.140625" style="126"/>
    <col min="16139" max="16139" width="10.85546875" style="126" customWidth="1"/>
    <col min="16140" max="16140" width="9.140625" style="126"/>
    <col min="16141" max="16141" width="8.5703125" style="126" customWidth="1"/>
    <col min="16142" max="16142" width="10" style="126" customWidth="1"/>
    <col min="16143" max="16384" width="9.140625" style="126"/>
  </cols>
  <sheetData>
    <row r="1" spans="1:15" ht="12" customHeight="1" x14ac:dyDescent="0.2">
      <c r="H1" s="127"/>
    </row>
    <row r="3" spans="1:15" s="128" customFormat="1" ht="45" customHeight="1" x14ac:dyDescent="0.3">
      <c r="A3" s="261" t="s">
        <v>179</v>
      </c>
      <c r="B3" s="261"/>
      <c r="C3" s="261"/>
      <c r="D3" s="261"/>
      <c r="E3" s="261"/>
      <c r="F3" s="261"/>
      <c r="G3" s="261"/>
      <c r="H3" s="261"/>
      <c r="I3" s="261"/>
      <c r="J3" s="261"/>
      <c r="K3" s="261"/>
      <c r="L3" s="261"/>
      <c r="M3" s="261"/>
      <c r="N3" s="261"/>
      <c r="O3" s="261"/>
    </row>
    <row r="4" spans="1:15" s="128" customFormat="1" ht="15.75" customHeight="1" x14ac:dyDescent="0.25">
      <c r="A4" s="262"/>
      <c r="B4" s="262"/>
      <c r="C4" s="262"/>
      <c r="D4" s="262"/>
      <c r="E4" s="262"/>
      <c r="F4" s="262"/>
      <c r="G4" s="262"/>
      <c r="H4" s="262"/>
      <c r="I4" s="129"/>
    </row>
    <row r="5" spans="1:15" s="128" customFormat="1" ht="15" hidden="1" x14ac:dyDescent="0.2"/>
    <row r="6" spans="1:15" s="128" customFormat="1" ht="15.75" thickBot="1" x14ac:dyDescent="0.25">
      <c r="H6" s="130"/>
      <c r="I6" s="170">
        <v>7.5345000000000004</v>
      </c>
      <c r="O6" s="130"/>
    </row>
    <row r="7" spans="1:15" s="128" customFormat="1" ht="30" customHeight="1" thickBot="1" x14ac:dyDescent="0.25">
      <c r="A7" s="202"/>
      <c r="B7" s="263" t="s">
        <v>199</v>
      </c>
      <c r="C7" s="264"/>
      <c r="D7" s="264"/>
      <c r="E7" s="264"/>
      <c r="F7" s="264"/>
      <c r="G7" s="264"/>
      <c r="H7" s="265"/>
      <c r="I7" s="266" t="s">
        <v>201</v>
      </c>
      <c r="J7" s="267"/>
      <c r="K7" s="267"/>
      <c r="L7" s="267"/>
      <c r="M7" s="267"/>
      <c r="N7" s="267"/>
      <c r="O7" s="267"/>
    </row>
    <row r="8" spans="1:15" s="128" customFormat="1" ht="15.75" customHeight="1" thickBot="1" x14ac:dyDescent="0.25">
      <c r="A8" s="200" t="s">
        <v>202</v>
      </c>
      <c r="B8" s="268" t="s">
        <v>20</v>
      </c>
      <c r="C8" s="269" t="s">
        <v>41</v>
      </c>
      <c r="D8" s="269" t="s">
        <v>77</v>
      </c>
      <c r="E8" s="269" t="s">
        <v>78</v>
      </c>
      <c r="F8" s="269" t="s">
        <v>167</v>
      </c>
      <c r="G8" s="270" t="s">
        <v>168</v>
      </c>
      <c r="H8" s="277" t="s">
        <v>169</v>
      </c>
      <c r="I8" s="268" t="s">
        <v>20</v>
      </c>
      <c r="J8" s="269" t="s">
        <v>41</v>
      </c>
      <c r="K8" s="269" t="s">
        <v>77</v>
      </c>
      <c r="L8" s="269" t="s">
        <v>78</v>
      </c>
      <c r="M8" s="269" t="s">
        <v>167</v>
      </c>
      <c r="N8" s="271" t="s">
        <v>168</v>
      </c>
      <c r="O8" s="272" t="s">
        <v>169</v>
      </c>
    </row>
    <row r="9" spans="1:15" s="128" customFormat="1" ht="76.5" customHeight="1" thickBot="1" x14ac:dyDescent="0.25">
      <c r="A9" s="201" t="s">
        <v>203</v>
      </c>
      <c r="B9" s="268"/>
      <c r="C9" s="269"/>
      <c r="D9" s="269"/>
      <c r="E9" s="269"/>
      <c r="F9" s="269"/>
      <c r="G9" s="270"/>
      <c r="H9" s="277"/>
      <c r="I9" s="268"/>
      <c r="J9" s="269"/>
      <c r="K9" s="269"/>
      <c r="L9" s="269"/>
      <c r="M9" s="269"/>
      <c r="N9" s="271"/>
      <c r="O9" s="272"/>
    </row>
    <row r="10" spans="1:15" s="128" customFormat="1" ht="30" customHeight="1" x14ac:dyDescent="0.25">
      <c r="A10" s="131" t="s">
        <v>170</v>
      </c>
      <c r="B10" s="135">
        <v>1029997</v>
      </c>
      <c r="C10" s="132"/>
      <c r="D10" s="132"/>
      <c r="E10" s="133"/>
      <c r="F10" s="133"/>
      <c r="G10" s="134"/>
      <c r="H10" s="136"/>
      <c r="I10" s="135">
        <f>B10/I6</f>
        <v>136704.09449863958</v>
      </c>
      <c r="J10" s="132"/>
      <c r="K10" s="132"/>
      <c r="L10" s="133"/>
      <c r="M10" s="133"/>
      <c r="N10" s="134"/>
      <c r="O10" s="136"/>
    </row>
    <row r="11" spans="1:15" s="128" customFormat="1" ht="30" customHeight="1" x14ac:dyDescent="0.25">
      <c r="A11" s="131" t="s">
        <v>171</v>
      </c>
      <c r="B11" s="140">
        <v>70000</v>
      </c>
      <c r="C11" s="138"/>
      <c r="D11" s="138"/>
      <c r="E11" s="138"/>
      <c r="F11" s="138"/>
      <c r="G11" s="139"/>
      <c r="H11" s="141"/>
      <c r="I11" s="140">
        <f>B11/I6</f>
        <v>9290.596589023824</v>
      </c>
      <c r="J11" s="138"/>
      <c r="K11" s="138"/>
      <c r="L11" s="138"/>
      <c r="M11" s="138"/>
      <c r="N11" s="139"/>
      <c r="O11" s="141"/>
    </row>
    <row r="12" spans="1:15" s="128" customFormat="1" ht="30" customHeight="1" x14ac:dyDescent="0.25">
      <c r="A12" s="131" t="s">
        <v>172</v>
      </c>
      <c r="B12" s="142"/>
      <c r="C12" s="138"/>
      <c r="D12" s="138"/>
      <c r="E12" s="137">
        <v>60000</v>
      </c>
      <c r="F12" s="137"/>
      <c r="G12" s="139"/>
      <c r="H12" s="141"/>
      <c r="I12" s="142"/>
      <c r="J12" s="138"/>
      <c r="K12" s="138"/>
      <c r="L12" s="137">
        <f>E12/I6</f>
        <v>7963.3685048775624</v>
      </c>
      <c r="M12" s="137"/>
      <c r="N12" s="139"/>
      <c r="O12" s="141"/>
    </row>
    <row r="13" spans="1:15" s="128" customFormat="1" ht="30" customHeight="1" x14ac:dyDescent="0.25">
      <c r="A13" s="131" t="s">
        <v>173</v>
      </c>
      <c r="B13" s="142"/>
      <c r="C13" s="138"/>
      <c r="D13" s="138"/>
      <c r="E13" s="137">
        <v>5000</v>
      </c>
      <c r="F13" s="137"/>
      <c r="G13" s="139"/>
      <c r="H13" s="141"/>
      <c r="I13" s="142"/>
      <c r="J13" s="138"/>
      <c r="K13" s="138"/>
      <c r="L13" s="137">
        <f>E13/I6</f>
        <v>663.61404207313024</v>
      </c>
      <c r="M13" s="137"/>
      <c r="N13" s="139"/>
      <c r="O13" s="141"/>
    </row>
    <row r="14" spans="1:15" s="128" customFormat="1" ht="30" customHeight="1" x14ac:dyDescent="0.25">
      <c r="A14" s="143">
        <v>65264</v>
      </c>
      <c r="B14" s="142"/>
      <c r="C14" s="137"/>
      <c r="D14" s="137">
        <v>35550</v>
      </c>
      <c r="E14" s="138"/>
      <c r="F14" s="138"/>
      <c r="G14" s="139"/>
      <c r="H14" s="141"/>
      <c r="I14" s="142"/>
      <c r="J14" s="137"/>
      <c r="K14" s="137">
        <f>D14/I6</f>
        <v>4718.2958391399561</v>
      </c>
      <c r="L14" s="138"/>
      <c r="M14" s="138"/>
      <c r="N14" s="139"/>
      <c r="O14" s="141"/>
    </row>
    <row r="15" spans="1:15" s="128" customFormat="1" ht="30" customHeight="1" x14ac:dyDescent="0.25">
      <c r="A15" s="143" t="s">
        <v>174</v>
      </c>
      <c r="B15" s="142"/>
      <c r="C15" s="137"/>
      <c r="D15" s="137"/>
      <c r="E15" s="137"/>
      <c r="F15" s="138"/>
      <c r="G15" s="139"/>
      <c r="H15" s="141"/>
      <c r="I15" s="142"/>
      <c r="J15" s="137"/>
      <c r="K15" s="137"/>
      <c r="L15" s="137"/>
      <c r="M15" s="138"/>
      <c r="N15" s="139"/>
      <c r="O15" s="141"/>
    </row>
    <row r="16" spans="1:15" s="128" customFormat="1" ht="30" customHeight="1" x14ac:dyDescent="0.25">
      <c r="A16" s="143">
        <v>68311</v>
      </c>
      <c r="B16" s="142"/>
      <c r="C16" s="137"/>
      <c r="D16" s="137">
        <v>2000</v>
      </c>
      <c r="E16" s="137"/>
      <c r="F16" s="138"/>
      <c r="G16" s="139"/>
      <c r="H16" s="141"/>
      <c r="I16" s="142"/>
      <c r="J16" s="137"/>
      <c r="K16" s="137">
        <f>D16/I6</f>
        <v>265.44561682925212</v>
      </c>
      <c r="L16" s="137"/>
      <c r="M16" s="138"/>
      <c r="N16" s="139"/>
      <c r="O16" s="141"/>
    </row>
    <row r="17" spans="1:15" s="128" customFormat="1" ht="30" customHeight="1" thickBot="1" x14ac:dyDescent="0.3">
      <c r="A17" s="144" t="s">
        <v>175</v>
      </c>
      <c r="B17" s="148"/>
      <c r="C17" s="145"/>
      <c r="D17" s="145"/>
      <c r="E17" s="145"/>
      <c r="F17" s="146"/>
      <c r="G17" s="147"/>
      <c r="H17" s="149"/>
      <c r="I17" s="148"/>
      <c r="J17" s="145"/>
      <c r="K17" s="145"/>
      <c r="L17" s="145"/>
      <c r="M17" s="146"/>
      <c r="N17" s="147"/>
      <c r="O17" s="149"/>
    </row>
    <row r="18" spans="1:15" s="128" customFormat="1" ht="30" customHeight="1" thickBot="1" x14ac:dyDescent="0.3">
      <c r="A18" s="150" t="s">
        <v>176</v>
      </c>
      <c r="B18" s="151">
        <f>SUM(B10:B16)</f>
        <v>1099997</v>
      </c>
      <c r="C18" s="152">
        <f t="shared" ref="C18:H18" si="0">SUM(C10:C16)</f>
        <v>0</v>
      </c>
      <c r="D18" s="152">
        <f>SUM(D10:D17)</f>
        <v>37550</v>
      </c>
      <c r="E18" s="152">
        <f>SUM(E10:E17)</f>
        <v>65000</v>
      </c>
      <c r="F18" s="152">
        <f t="shared" si="0"/>
        <v>0</v>
      </c>
      <c r="G18" s="152">
        <f t="shared" si="0"/>
        <v>0</v>
      </c>
      <c r="H18" s="153">
        <f t="shared" si="0"/>
        <v>0</v>
      </c>
      <c r="I18" s="154">
        <f>SUM(I10:I16)</f>
        <v>145994.69108766341</v>
      </c>
      <c r="J18" s="152">
        <f t="shared" ref="J18:O18" si="1">SUM(J10:J16)</f>
        <v>0</v>
      </c>
      <c r="K18" s="152">
        <f>SUM(K10:K17)</f>
        <v>4983.7414559692079</v>
      </c>
      <c r="L18" s="152">
        <f>SUM(L10:L17)</f>
        <v>8626.9825469506923</v>
      </c>
      <c r="M18" s="152">
        <f t="shared" si="1"/>
        <v>0</v>
      </c>
      <c r="N18" s="152">
        <f t="shared" si="1"/>
        <v>0</v>
      </c>
      <c r="O18" s="155">
        <f t="shared" si="1"/>
        <v>0</v>
      </c>
    </row>
    <row r="19" spans="1:15" s="128" customFormat="1" ht="30" customHeight="1" thickBot="1" x14ac:dyDescent="0.3">
      <c r="A19" s="150" t="s">
        <v>180</v>
      </c>
      <c r="B19" s="273">
        <f>B18+C18+E18+D18+F18+G18+H18</f>
        <v>1202547</v>
      </c>
      <c r="C19" s="273"/>
      <c r="D19" s="273"/>
      <c r="E19" s="273"/>
      <c r="F19" s="273"/>
      <c r="G19" s="273"/>
      <c r="H19" s="274"/>
      <c r="I19" s="275">
        <f>I18+J18+L18+K18+M18+N18+O18</f>
        <v>159605.41509058329</v>
      </c>
      <c r="J19" s="273"/>
      <c r="K19" s="273"/>
      <c r="L19" s="273"/>
      <c r="M19" s="273"/>
      <c r="N19" s="273"/>
      <c r="O19" s="273"/>
    </row>
    <row r="20" spans="1:15" s="128" customFormat="1" ht="15" x14ac:dyDescent="0.2"/>
    <row r="21" spans="1:15" s="128" customFormat="1" ht="15.75" x14ac:dyDescent="0.25">
      <c r="A21" s="156"/>
      <c r="B21" s="157"/>
      <c r="E21" s="157"/>
      <c r="G21" s="157"/>
      <c r="H21" s="157"/>
      <c r="I21" s="157"/>
      <c r="J21" s="126"/>
      <c r="K21" s="126"/>
      <c r="L21" s="126"/>
      <c r="M21" s="126"/>
      <c r="N21" s="126"/>
      <c r="O21" s="126"/>
    </row>
    <row r="22" spans="1:15" s="128" customFormat="1" ht="15" x14ac:dyDescent="0.2">
      <c r="B22" s="157"/>
      <c r="C22" s="157"/>
      <c r="D22" s="157"/>
      <c r="E22" s="157"/>
      <c r="I22" s="158"/>
      <c r="J22" s="126"/>
      <c r="K22" s="158"/>
      <c r="L22" s="126"/>
      <c r="M22" s="126"/>
      <c r="N22" s="126"/>
      <c r="O22" s="126"/>
    </row>
    <row r="23" spans="1:15" s="128" customFormat="1" ht="34.5" customHeight="1" x14ac:dyDescent="0.2">
      <c r="A23" s="276"/>
      <c r="B23" s="276"/>
      <c r="C23" s="276"/>
      <c r="D23" s="276"/>
      <c r="E23" s="276"/>
      <c r="F23" s="276"/>
      <c r="G23" s="276"/>
      <c r="H23" s="276"/>
      <c r="I23" s="276"/>
      <c r="J23" s="276"/>
      <c r="K23" s="276"/>
      <c r="L23" s="276"/>
      <c r="M23" s="276"/>
      <c r="N23" s="276"/>
      <c r="O23" s="276"/>
    </row>
    <row r="24" spans="1:15" s="128" customFormat="1" ht="15" x14ac:dyDescent="0.2">
      <c r="A24" s="198" t="str">
        <f>SAŽETAK!A41</f>
        <v>Zabok, 05.10.2022.</v>
      </c>
      <c r="B24" s="193"/>
      <c r="C24" s="194"/>
      <c r="D24" s="195"/>
      <c r="E24" s="196"/>
      <c r="F24" s="196"/>
      <c r="G24" s="193" t="s">
        <v>177</v>
      </c>
      <c r="H24" s="196"/>
      <c r="I24" s="196"/>
      <c r="J24" s="126"/>
      <c r="K24" s="126"/>
      <c r="L24" s="126"/>
      <c r="M24" s="126"/>
      <c r="N24" s="126"/>
      <c r="O24" s="126"/>
    </row>
    <row r="25" spans="1:15" s="128" customFormat="1" ht="15" x14ac:dyDescent="0.2">
      <c r="A25" s="192"/>
      <c r="B25" s="193"/>
      <c r="C25" s="197"/>
      <c r="D25" s="195"/>
      <c r="E25" s="196"/>
      <c r="F25" s="196"/>
      <c r="G25" s="193" t="s">
        <v>178</v>
      </c>
      <c r="H25" s="196"/>
      <c r="I25" s="196"/>
    </row>
    <row r="26" spans="1:15" s="128" customFormat="1" ht="15" x14ac:dyDescent="0.2"/>
    <row r="27" spans="1:15" s="128" customFormat="1" ht="15" x14ac:dyDescent="0.2"/>
    <row r="28" spans="1:15" s="128" customFormat="1" ht="15" x14ac:dyDescent="0.2"/>
    <row r="29" spans="1:15" s="128" customFormat="1" ht="15" x14ac:dyDescent="0.2"/>
    <row r="30" spans="1:15" s="128" customFormat="1" ht="15" x14ac:dyDescent="0.2"/>
    <row r="31" spans="1:15" s="128" customFormat="1" ht="15" x14ac:dyDescent="0.2"/>
    <row r="32" spans="1:15" s="128" customFormat="1" ht="15" x14ac:dyDescent="0.2">
      <c r="B32" s="157"/>
    </row>
    <row r="33" s="128" customFormat="1" ht="15" x14ac:dyDescent="0.2"/>
    <row r="34" s="128" customFormat="1" ht="15" x14ac:dyDescent="0.2"/>
    <row r="35" s="128" customFormat="1" ht="15" x14ac:dyDescent="0.2"/>
    <row r="36" s="128" customFormat="1" ht="15" x14ac:dyDescent="0.2"/>
    <row r="37" s="128" customFormat="1" ht="15" x14ac:dyDescent="0.2"/>
    <row r="38" s="128" customFormat="1" ht="15" x14ac:dyDescent="0.2"/>
    <row r="39" s="128" customFormat="1" ht="15" x14ac:dyDescent="0.2"/>
    <row r="40" s="128" customFormat="1" ht="15" x14ac:dyDescent="0.2"/>
    <row r="41" s="128" customFormat="1" ht="15" x14ac:dyDescent="0.2"/>
    <row r="42" s="128" customFormat="1" ht="15" x14ac:dyDescent="0.2"/>
    <row r="43" s="128" customFormat="1" ht="15" x14ac:dyDescent="0.2"/>
    <row r="44" s="128" customFormat="1" ht="15" x14ac:dyDescent="0.2"/>
    <row r="45" s="128" customFormat="1" ht="15" x14ac:dyDescent="0.2"/>
    <row r="46" s="128" customFormat="1" ht="15" x14ac:dyDescent="0.2"/>
    <row r="47" s="128" customFormat="1" ht="15" x14ac:dyDescent="0.2"/>
    <row r="48" s="128" customFormat="1" ht="15" x14ac:dyDescent="0.2"/>
    <row r="49" s="128" customFormat="1" ht="15" x14ac:dyDescent="0.2"/>
    <row r="50" s="128" customFormat="1" ht="15" x14ac:dyDescent="0.2"/>
    <row r="51" s="128" customFormat="1" ht="15" x14ac:dyDescent="0.2"/>
    <row r="52" s="128" customFormat="1" ht="15" x14ac:dyDescent="0.2"/>
    <row r="53" s="128" customFormat="1" ht="15" x14ac:dyDescent="0.2"/>
    <row r="54" s="128" customFormat="1" ht="15" x14ac:dyDescent="0.2"/>
    <row r="55" s="128" customFormat="1" ht="15" x14ac:dyDescent="0.2"/>
    <row r="56" s="128" customFormat="1" ht="15" x14ac:dyDescent="0.2"/>
    <row r="57" s="128" customFormat="1" ht="15" x14ac:dyDescent="0.2"/>
    <row r="58" s="128" customFormat="1" ht="15" x14ac:dyDescent="0.2"/>
    <row r="59" s="128" customFormat="1" ht="15" x14ac:dyDescent="0.2"/>
    <row r="60" s="128" customFormat="1" ht="15" x14ac:dyDescent="0.2"/>
    <row r="61" s="128" customFormat="1" ht="15" x14ac:dyDescent="0.2"/>
    <row r="62" s="128" customFormat="1" ht="15" x14ac:dyDescent="0.2"/>
    <row r="63" s="128" customFormat="1" ht="15" x14ac:dyDescent="0.2"/>
    <row r="64" s="128" customFormat="1" ht="15" x14ac:dyDescent="0.2"/>
    <row r="65" s="128" customFormat="1" ht="15" x14ac:dyDescent="0.2"/>
    <row r="66" s="128" customFormat="1" ht="15" x14ac:dyDescent="0.2"/>
    <row r="67" s="128" customFormat="1" ht="15" x14ac:dyDescent="0.2"/>
    <row r="68" s="128" customFormat="1" ht="15" x14ac:dyDescent="0.2"/>
  </sheetData>
  <sheetProtection selectLockedCells="1" selectUnlockedCells="1"/>
  <mergeCells count="21">
    <mergeCell ref="B19:H19"/>
    <mergeCell ref="I19:O19"/>
    <mergeCell ref="A23:O23"/>
    <mergeCell ref="H8:H9"/>
    <mergeCell ref="I8:I9"/>
    <mergeCell ref="J8:J9"/>
    <mergeCell ref="K8:K9"/>
    <mergeCell ref="L8:L9"/>
    <mergeCell ref="M8:M9"/>
    <mergeCell ref="A3:O3"/>
    <mergeCell ref="A4:H4"/>
    <mergeCell ref="B7:H7"/>
    <mergeCell ref="I7:O7"/>
    <mergeCell ref="B8:B9"/>
    <mergeCell ref="C8:C9"/>
    <mergeCell ref="D8:D9"/>
    <mergeCell ref="E8:E9"/>
    <mergeCell ref="F8:F9"/>
    <mergeCell ref="G8:G9"/>
    <mergeCell ref="N8:N9"/>
    <mergeCell ref="O8:O9"/>
  </mergeCells>
  <pageMargins left="0.78740157480314965" right="0.78740157480314965" top="0.74803149606299213" bottom="0.47244094488188981" header="0.6692913385826772" footer="0.51181102362204722"/>
  <pageSetup paperSize="9" scale="70" firstPageNumber="0" orientation="landscape" horizontalDpi="300" verticalDpi="300" r:id="rId1"/>
  <headerFooter alignWithMargins="0">
    <oddHeader>&amp;L&amp;12GRADSKA KNJIŽNICA KSAVER ŠANDOR GJALSKI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BM209"/>
  <sheetViews>
    <sheetView zoomScale="80" zoomScaleNormal="80" workbookViewId="0">
      <pane xSplit="4" ySplit="2" topLeftCell="E3" activePane="bottomRight" state="frozen"/>
      <selection pane="topRight" activeCell="E1" sqref="E1"/>
      <selection pane="bottomLeft" activeCell="A2" sqref="A2"/>
      <selection pane="bottomRight" activeCell="W24" sqref="W24"/>
    </sheetView>
  </sheetViews>
  <sheetFormatPr defaultRowHeight="14.25" x14ac:dyDescent="0.2"/>
  <cols>
    <col min="1" max="1" width="7.85546875" style="72" bestFit="1" customWidth="1"/>
    <col min="2" max="2" width="8" style="72" customWidth="1"/>
    <col min="3" max="3" width="7.85546875" style="124" bestFit="1" customWidth="1"/>
    <col min="4" max="4" width="10.140625" style="124" bestFit="1" customWidth="1"/>
    <col min="5" max="5" width="45" style="125" customWidth="1"/>
    <col min="6" max="7" width="0" style="72" hidden="1" customWidth="1"/>
    <col min="8" max="8" width="11" style="72" bestFit="1" customWidth="1"/>
    <col min="9" max="9" width="12.140625" style="72" customWidth="1"/>
    <col min="10" max="10" width="7.7109375" style="72" bestFit="1" customWidth="1"/>
    <col min="11" max="11" width="10.28515625" style="72" customWidth="1"/>
    <col min="12" max="12" width="9.140625" style="72"/>
    <col min="13" max="13" width="8.5703125" style="72" customWidth="1"/>
    <col min="14" max="14" width="9" style="72" customWidth="1"/>
    <col min="15" max="15" width="10.42578125" style="72" customWidth="1"/>
    <col min="16" max="16" width="10.42578125" style="72" bestFit="1" customWidth="1"/>
    <col min="17" max="17" width="7.28515625" style="72" bestFit="1" customWidth="1"/>
    <col min="18" max="18" width="9.85546875" style="72" customWidth="1"/>
    <col min="19" max="19" width="9.140625" style="72"/>
    <col min="20" max="20" width="8.5703125" style="72" customWidth="1"/>
    <col min="21" max="21" width="9" style="72" customWidth="1"/>
    <col min="22" max="247" width="9.140625" style="72"/>
    <col min="248" max="248" width="7.28515625" style="72" bestFit="1" customWidth="1"/>
    <col min="249" max="249" width="6.7109375" style="72" customWidth="1"/>
    <col min="250" max="250" width="7.28515625" style="72" bestFit="1" customWidth="1"/>
    <col min="251" max="251" width="9.42578125" style="72" bestFit="1" customWidth="1"/>
    <col min="252" max="252" width="47.140625" style="72" customWidth="1"/>
    <col min="253" max="253" width="10.42578125" style="72" bestFit="1" customWidth="1"/>
    <col min="254" max="254" width="11.7109375" style="72" customWidth="1"/>
    <col min="255" max="255" width="7.7109375" style="72" bestFit="1" customWidth="1"/>
    <col min="256" max="256" width="10.28515625" style="72" customWidth="1"/>
    <col min="257" max="257" width="10" style="72" customWidth="1"/>
    <col min="258" max="259" width="8.140625" style="72" customWidth="1"/>
    <col min="260" max="261" width="0" style="72" hidden="1" customWidth="1"/>
    <col min="262" max="262" width="10.42578125" style="72" customWidth="1"/>
    <col min="263" max="263" width="10.42578125" style="72" bestFit="1" customWidth="1"/>
    <col min="264" max="264" width="7.7109375" style="72" bestFit="1" customWidth="1"/>
    <col min="265" max="265" width="11.5703125" style="72" customWidth="1"/>
    <col min="266" max="266" width="9.140625" style="72"/>
    <col min="267" max="267" width="8.5703125" style="72" customWidth="1"/>
    <col min="268" max="268" width="8" style="72" customWidth="1"/>
    <col min="269" max="503" width="9.140625" style="72"/>
    <col min="504" max="504" width="7.28515625" style="72" bestFit="1" customWidth="1"/>
    <col min="505" max="505" width="6.7109375" style="72" customWidth="1"/>
    <col min="506" max="506" width="7.28515625" style="72" bestFit="1" customWidth="1"/>
    <col min="507" max="507" width="9.42578125" style="72" bestFit="1" customWidth="1"/>
    <col min="508" max="508" width="47.140625" style="72" customWidth="1"/>
    <col min="509" max="509" width="10.42578125" style="72" bestFit="1" customWidth="1"/>
    <col min="510" max="510" width="11.7109375" style="72" customWidth="1"/>
    <col min="511" max="511" width="7.7109375" style="72" bestFit="1" customWidth="1"/>
    <col min="512" max="512" width="10.28515625" style="72" customWidth="1"/>
    <col min="513" max="513" width="10" style="72" customWidth="1"/>
    <col min="514" max="515" width="8.140625" style="72" customWidth="1"/>
    <col min="516" max="517" width="0" style="72" hidden="1" customWidth="1"/>
    <col min="518" max="518" width="10.42578125" style="72" customWidth="1"/>
    <col min="519" max="519" width="10.42578125" style="72" bestFit="1" customWidth="1"/>
    <col min="520" max="520" width="7.7109375" style="72" bestFit="1" customWidth="1"/>
    <col min="521" max="521" width="11.5703125" style="72" customWidth="1"/>
    <col min="522" max="522" width="9.140625" style="72"/>
    <col min="523" max="523" width="8.5703125" style="72" customWidth="1"/>
    <col min="524" max="524" width="8" style="72" customWidth="1"/>
    <col min="525" max="759" width="9.140625" style="72"/>
    <col min="760" max="760" width="7.28515625" style="72" bestFit="1" customWidth="1"/>
    <col min="761" max="761" width="6.7109375" style="72" customWidth="1"/>
    <col min="762" max="762" width="7.28515625" style="72" bestFit="1" customWidth="1"/>
    <col min="763" max="763" width="9.42578125" style="72" bestFit="1" customWidth="1"/>
    <col min="764" max="764" width="47.140625" style="72" customWidth="1"/>
    <col min="765" max="765" width="10.42578125" style="72" bestFit="1" customWidth="1"/>
    <col min="766" max="766" width="11.7109375" style="72" customWidth="1"/>
    <col min="767" max="767" width="7.7109375" style="72" bestFit="1" customWidth="1"/>
    <col min="768" max="768" width="10.28515625" style="72" customWidth="1"/>
    <col min="769" max="769" width="10" style="72" customWidth="1"/>
    <col min="770" max="771" width="8.140625" style="72" customWidth="1"/>
    <col min="772" max="773" width="0" style="72" hidden="1" customWidth="1"/>
    <col min="774" max="774" width="10.42578125" style="72" customWidth="1"/>
    <col min="775" max="775" width="10.42578125" style="72" bestFit="1" customWidth="1"/>
    <col min="776" max="776" width="7.7109375" style="72" bestFit="1" customWidth="1"/>
    <col min="777" max="777" width="11.5703125" style="72" customWidth="1"/>
    <col min="778" max="778" width="9.140625" style="72"/>
    <col min="779" max="779" width="8.5703125" style="72" customWidth="1"/>
    <col min="780" max="780" width="8" style="72" customWidth="1"/>
    <col min="781" max="1015" width="9.140625" style="72"/>
    <col min="1016" max="1016" width="7.28515625" style="72" bestFit="1" customWidth="1"/>
    <col min="1017" max="1017" width="6.7109375" style="72" customWidth="1"/>
    <col min="1018" max="1018" width="7.28515625" style="72" bestFit="1" customWidth="1"/>
    <col min="1019" max="1019" width="9.42578125" style="72" bestFit="1" customWidth="1"/>
    <col min="1020" max="1020" width="47.140625" style="72" customWidth="1"/>
    <col min="1021" max="1021" width="10.42578125" style="72" bestFit="1" customWidth="1"/>
    <col min="1022" max="1022" width="11.7109375" style="72" customWidth="1"/>
    <col min="1023" max="1023" width="7.7109375" style="72" bestFit="1" customWidth="1"/>
    <col min="1024" max="1024" width="10.28515625" style="72" customWidth="1"/>
    <col min="1025" max="1025" width="10" style="72" customWidth="1"/>
    <col min="1026" max="1027" width="8.140625" style="72" customWidth="1"/>
    <col min="1028" max="1029" width="0" style="72" hidden="1" customWidth="1"/>
    <col min="1030" max="1030" width="10.42578125" style="72" customWidth="1"/>
    <col min="1031" max="1031" width="10.42578125" style="72" bestFit="1" customWidth="1"/>
    <col min="1032" max="1032" width="7.7109375" style="72" bestFit="1" customWidth="1"/>
    <col min="1033" max="1033" width="11.5703125" style="72" customWidth="1"/>
    <col min="1034" max="1034" width="9.140625" style="72"/>
    <col min="1035" max="1035" width="8.5703125" style="72" customWidth="1"/>
    <col min="1036" max="1036" width="8" style="72" customWidth="1"/>
    <col min="1037" max="1271" width="9.140625" style="72"/>
    <col min="1272" max="1272" width="7.28515625" style="72" bestFit="1" customWidth="1"/>
    <col min="1273" max="1273" width="6.7109375" style="72" customWidth="1"/>
    <col min="1274" max="1274" width="7.28515625" style="72" bestFit="1" customWidth="1"/>
    <col min="1275" max="1275" width="9.42578125" style="72" bestFit="1" customWidth="1"/>
    <col min="1276" max="1276" width="47.140625" style="72" customWidth="1"/>
    <col min="1277" max="1277" width="10.42578125" style="72" bestFit="1" customWidth="1"/>
    <col min="1278" max="1278" width="11.7109375" style="72" customWidth="1"/>
    <col min="1279" max="1279" width="7.7109375" style="72" bestFit="1" customWidth="1"/>
    <col min="1280" max="1280" width="10.28515625" style="72" customWidth="1"/>
    <col min="1281" max="1281" width="10" style="72" customWidth="1"/>
    <col min="1282" max="1283" width="8.140625" style="72" customWidth="1"/>
    <col min="1284" max="1285" width="0" style="72" hidden="1" customWidth="1"/>
    <col min="1286" max="1286" width="10.42578125" style="72" customWidth="1"/>
    <col min="1287" max="1287" width="10.42578125" style="72" bestFit="1" customWidth="1"/>
    <col min="1288" max="1288" width="7.7109375" style="72" bestFit="1" customWidth="1"/>
    <col min="1289" max="1289" width="11.5703125" style="72" customWidth="1"/>
    <col min="1290" max="1290" width="9.140625" style="72"/>
    <col min="1291" max="1291" width="8.5703125" style="72" customWidth="1"/>
    <col min="1292" max="1292" width="8" style="72" customWidth="1"/>
    <col min="1293" max="1527" width="9.140625" style="72"/>
    <col min="1528" max="1528" width="7.28515625" style="72" bestFit="1" customWidth="1"/>
    <col min="1529" max="1529" width="6.7109375" style="72" customWidth="1"/>
    <col min="1530" max="1530" width="7.28515625" style="72" bestFit="1" customWidth="1"/>
    <col min="1531" max="1531" width="9.42578125" style="72" bestFit="1" customWidth="1"/>
    <col min="1532" max="1532" width="47.140625" style="72" customWidth="1"/>
    <col min="1533" max="1533" width="10.42578125" style="72" bestFit="1" customWidth="1"/>
    <col min="1534" max="1534" width="11.7109375" style="72" customWidth="1"/>
    <col min="1535" max="1535" width="7.7109375" style="72" bestFit="1" customWidth="1"/>
    <col min="1536" max="1536" width="10.28515625" style="72" customWidth="1"/>
    <col min="1537" max="1537" width="10" style="72" customWidth="1"/>
    <col min="1538" max="1539" width="8.140625" style="72" customWidth="1"/>
    <col min="1540" max="1541" width="0" style="72" hidden="1" customWidth="1"/>
    <col min="1542" max="1542" width="10.42578125" style="72" customWidth="1"/>
    <col min="1543" max="1543" width="10.42578125" style="72" bestFit="1" customWidth="1"/>
    <col min="1544" max="1544" width="7.7109375" style="72" bestFit="1" customWidth="1"/>
    <col min="1545" max="1545" width="11.5703125" style="72" customWidth="1"/>
    <col min="1546" max="1546" width="9.140625" style="72"/>
    <col min="1547" max="1547" width="8.5703125" style="72" customWidth="1"/>
    <col min="1548" max="1548" width="8" style="72" customWidth="1"/>
    <col min="1549" max="1783" width="9.140625" style="72"/>
    <col min="1784" max="1784" width="7.28515625" style="72" bestFit="1" customWidth="1"/>
    <col min="1785" max="1785" width="6.7109375" style="72" customWidth="1"/>
    <col min="1786" max="1786" width="7.28515625" style="72" bestFit="1" customWidth="1"/>
    <col min="1787" max="1787" width="9.42578125" style="72" bestFit="1" customWidth="1"/>
    <col min="1788" max="1788" width="47.140625" style="72" customWidth="1"/>
    <col min="1789" max="1789" width="10.42578125" style="72" bestFit="1" customWidth="1"/>
    <col min="1790" max="1790" width="11.7109375" style="72" customWidth="1"/>
    <col min="1791" max="1791" width="7.7109375" style="72" bestFit="1" customWidth="1"/>
    <col min="1792" max="1792" width="10.28515625" style="72" customWidth="1"/>
    <col min="1793" max="1793" width="10" style="72" customWidth="1"/>
    <col min="1794" max="1795" width="8.140625" style="72" customWidth="1"/>
    <col min="1796" max="1797" width="0" style="72" hidden="1" customWidth="1"/>
    <col min="1798" max="1798" width="10.42578125" style="72" customWidth="1"/>
    <col min="1799" max="1799" width="10.42578125" style="72" bestFit="1" customWidth="1"/>
    <col min="1800" max="1800" width="7.7109375" style="72" bestFit="1" customWidth="1"/>
    <col min="1801" max="1801" width="11.5703125" style="72" customWidth="1"/>
    <col min="1802" max="1802" width="9.140625" style="72"/>
    <col min="1803" max="1803" width="8.5703125" style="72" customWidth="1"/>
    <col min="1804" max="1804" width="8" style="72" customWidth="1"/>
    <col min="1805" max="2039" width="9.140625" style="72"/>
    <col min="2040" max="2040" width="7.28515625" style="72" bestFit="1" customWidth="1"/>
    <col min="2041" max="2041" width="6.7109375" style="72" customWidth="1"/>
    <col min="2042" max="2042" width="7.28515625" style="72" bestFit="1" customWidth="1"/>
    <col min="2043" max="2043" width="9.42578125" style="72" bestFit="1" customWidth="1"/>
    <col min="2044" max="2044" width="47.140625" style="72" customWidth="1"/>
    <col min="2045" max="2045" width="10.42578125" style="72" bestFit="1" customWidth="1"/>
    <col min="2046" max="2046" width="11.7109375" style="72" customWidth="1"/>
    <col min="2047" max="2047" width="7.7109375" style="72" bestFit="1" customWidth="1"/>
    <col min="2048" max="2048" width="10.28515625" style="72" customWidth="1"/>
    <col min="2049" max="2049" width="10" style="72" customWidth="1"/>
    <col min="2050" max="2051" width="8.140625" style="72" customWidth="1"/>
    <col min="2052" max="2053" width="0" style="72" hidden="1" customWidth="1"/>
    <col min="2054" max="2054" width="10.42578125" style="72" customWidth="1"/>
    <col min="2055" max="2055" width="10.42578125" style="72" bestFit="1" customWidth="1"/>
    <col min="2056" max="2056" width="7.7109375" style="72" bestFit="1" customWidth="1"/>
    <col min="2057" max="2057" width="11.5703125" style="72" customWidth="1"/>
    <col min="2058" max="2058" width="9.140625" style="72"/>
    <col min="2059" max="2059" width="8.5703125" style="72" customWidth="1"/>
    <col min="2060" max="2060" width="8" style="72" customWidth="1"/>
    <col min="2061" max="2295" width="9.140625" style="72"/>
    <col min="2296" max="2296" width="7.28515625" style="72" bestFit="1" customWidth="1"/>
    <col min="2297" max="2297" width="6.7109375" style="72" customWidth="1"/>
    <col min="2298" max="2298" width="7.28515625" style="72" bestFit="1" customWidth="1"/>
    <col min="2299" max="2299" width="9.42578125" style="72" bestFit="1" customWidth="1"/>
    <col min="2300" max="2300" width="47.140625" style="72" customWidth="1"/>
    <col min="2301" max="2301" width="10.42578125" style="72" bestFit="1" customWidth="1"/>
    <col min="2302" max="2302" width="11.7109375" style="72" customWidth="1"/>
    <col min="2303" max="2303" width="7.7109375" style="72" bestFit="1" customWidth="1"/>
    <col min="2304" max="2304" width="10.28515625" style="72" customWidth="1"/>
    <col min="2305" max="2305" width="10" style="72" customWidth="1"/>
    <col min="2306" max="2307" width="8.140625" style="72" customWidth="1"/>
    <col min="2308" max="2309" width="0" style="72" hidden="1" customWidth="1"/>
    <col min="2310" max="2310" width="10.42578125" style="72" customWidth="1"/>
    <col min="2311" max="2311" width="10.42578125" style="72" bestFit="1" customWidth="1"/>
    <col min="2312" max="2312" width="7.7109375" style="72" bestFit="1" customWidth="1"/>
    <col min="2313" max="2313" width="11.5703125" style="72" customWidth="1"/>
    <col min="2314" max="2314" width="9.140625" style="72"/>
    <col min="2315" max="2315" width="8.5703125" style="72" customWidth="1"/>
    <col min="2316" max="2316" width="8" style="72" customWidth="1"/>
    <col min="2317" max="2551" width="9.140625" style="72"/>
    <col min="2552" max="2552" width="7.28515625" style="72" bestFit="1" customWidth="1"/>
    <col min="2553" max="2553" width="6.7109375" style="72" customWidth="1"/>
    <col min="2554" max="2554" width="7.28515625" style="72" bestFit="1" customWidth="1"/>
    <col min="2555" max="2555" width="9.42578125" style="72" bestFit="1" customWidth="1"/>
    <col min="2556" max="2556" width="47.140625" style="72" customWidth="1"/>
    <col min="2557" max="2557" width="10.42578125" style="72" bestFit="1" customWidth="1"/>
    <col min="2558" max="2558" width="11.7109375" style="72" customWidth="1"/>
    <col min="2559" max="2559" width="7.7109375" style="72" bestFit="1" customWidth="1"/>
    <col min="2560" max="2560" width="10.28515625" style="72" customWidth="1"/>
    <col min="2561" max="2561" width="10" style="72" customWidth="1"/>
    <col min="2562" max="2563" width="8.140625" style="72" customWidth="1"/>
    <col min="2564" max="2565" width="0" style="72" hidden="1" customWidth="1"/>
    <col min="2566" max="2566" width="10.42578125" style="72" customWidth="1"/>
    <col min="2567" max="2567" width="10.42578125" style="72" bestFit="1" customWidth="1"/>
    <col min="2568" max="2568" width="7.7109375" style="72" bestFit="1" customWidth="1"/>
    <col min="2569" max="2569" width="11.5703125" style="72" customWidth="1"/>
    <col min="2570" max="2570" width="9.140625" style="72"/>
    <col min="2571" max="2571" width="8.5703125" style="72" customWidth="1"/>
    <col min="2572" max="2572" width="8" style="72" customWidth="1"/>
    <col min="2573" max="2807" width="9.140625" style="72"/>
    <col min="2808" max="2808" width="7.28515625" style="72" bestFit="1" customWidth="1"/>
    <col min="2809" max="2809" width="6.7109375" style="72" customWidth="1"/>
    <col min="2810" max="2810" width="7.28515625" style="72" bestFit="1" customWidth="1"/>
    <col min="2811" max="2811" width="9.42578125" style="72" bestFit="1" customWidth="1"/>
    <col min="2812" max="2812" width="47.140625" style="72" customWidth="1"/>
    <col min="2813" max="2813" width="10.42578125" style="72" bestFit="1" customWidth="1"/>
    <col min="2814" max="2814" width="11.7109375" style="72" customWidth="1"/>
    <col min="2815" max="2815" width="7.7109375" style="72" bestFit="1" customWidth="1"/>
    <col min="2816" max="2816" width="10.28515625" style="72" customWidth="1"/>
    <col min="2817" max="2817" width="10" style="72" customWidth="1"/>
    <col min="2818" max="2819" width="8.140625" style="72" customWidth="1"/>
    <col min="2820" max="2821" width="0" style="72" hidden="1" customWidth="1"/>
    <col min="2822" max="2822" width="10.42578125" style="72" customWidth="1"/>
    <col min="2823" max="2823" width="10.42578125" style="72" bestFit="1" customWidth="1"/>
    <col min="2824" max="2824" width="7.7109375" style="72" bestFit="1" customWidth="1"/>
    <col min="2825" max="2825" width="11.5703125" style="72" customWidth="1"/>
    <col min="2826" max="2826" width="9.140625" style="72"/>
    <col min="2827" max="2827" width="8.5703125" style="72" customWidth="1"/>
    <col min="2828" max="2828" width="8" style="72" customWidth="1"/>
    <col min="2829" max="3063" width="9.140625" style="72"/>
    <col min="3064" max="3064" width="7.28515625" style="72" bestFit="1" customWidth="1"/>
    <col min="3065" max="3065" width="6.7109375" style="72" customWidth="1"/>
    <col min="3066" max="3066" width="7.28515625" style="72" bestFit="1" customWidth="1"/>
    <col min="3067" max="3067" width="9.42578125" style="72" bestFit="1" customWidth="1"/>
    <col min="3068" max="3068" width="47.140625" style="72" customWidth="1"/>
    <col min="3069" max="3069" width="10.42578125" style="72" bestFit="1" customWidth="1"/>
    <col min="3070" max="3070" width="11.7109375" style="72" customWidth="1"/>
    <col min="3071" max="3071" width="7.7109375" style="72" bestFit="1" customWidth="1"/>
    <col min="3072" max="3072" width="10.28515625" style="72" customWidth="1"/>
    <col min="3073" max="3073" width="10" style="72" customWidth="1"/>
    <col min="3074" max="3075" width="8.140625" style="72" customWidth="1"/>
    <col min="3076" max="3077" width="0" style="72" hidden="1" customWidth="1"/>
    <col min="3078" max="3078" width="10.42578125" style="72" customWidth="1"/>
    <col min="3079" max="3079" width="10.42578125" style="72" bestFit="1" customWidth="1"/>
    <col min="3080" max="3080" width="7.7109375" style="72" bestFit="1" customWidth="1"/>
    <col min="3081" max="3081" width="11.5703125" style="72" customWidth="1"/>
    <col min="3082" max="3082" width="9.140625" style="72"/>
    <col min="3083" max="3083" width="8.5703125" style="72" customWidth="1"/>
    <col min="3084" max="3084" width="8" style="72" customWidth="1"/>
    <col min="3085" max="3319" width="9.140625" style="72"/>
    <col min="3320" max="3320" width="7.28515625" style="72" bestFit="1" customWidth="1"/>
    <col min="3321" max="3321" width="6.7109375" style="72" customWidth="1"/>
    <col min="3322" max="3322" width="7.28515625" style="72" bestFit="1" customWidth="1"/>
    <col min="3323" max="3323" width="9.42578125" style="72" bestFit="1" customWidth="1"/>
    <col min="3324" max="3324" width="47.140625" style="72" customWidth="1"/>
    <col min="3325" max="3325" width="10.42578125" style="72" bestFit="1" customWidth="1"/>
    <col min="3326" max="3326" width="11.7109375" style="72" customWidth="1"/>
    <col min="3327" max="3327" width="7.7109375" style="72" bestFit="1" customWidth="1"/>
    <col min="3328" max="3328" width="10.28515625" style="72" customWidth="1"/>
    <col min="3329" max="3329" width="10" style="72" customWidth="1"/>
    <col min="3330" max="3331" width="8.140625" style="72" customWidth="1"/>
    <col min="3332" max="3333" width="0" style="72" hidden="1" customWidth="1"/>
    <col min="3334" max="3334" width="10.42578125" style="72" customWidth="1"/>
    <col min="3335" max="3335" width="10.42578125" style="72" bestFit="1" customWidth="1"/>
    <col min="3336" max="3336" width="7.7109375" style="72" bestFit="1" customWidth="1"/>
    <col min="3337" max="3337" width="11.5703125" style="72" customWidth="1"/>
    <col min="3338" max="3338" width="9.140625" style="72"/>
    <col min="3339" max="3339" width="8.5703125" style="72" customWidth="1"/>
    <col min="3340" max="3340" width="8" style="72" customWidth="1"/>
    <col min="3341" max="3575" width="9.140625" style="72"/>
    <col min="3576" max="3576" width="7.28515625" style="72" bestFit="1" customWidth="1"/>
    <col min="3577" max="3577" width="6.7109375" style="72" customWidth="1"/>
    <col min="3578" max="3578" width="7.28515625" style="72" bestFit="1" customWidth="1"/>
    <col min="3579" max="3579" width="9.42578125" style="72" bestFit="1" customWidth="1"/>
    <col min="3580" max="3580" width="47.140625" style="72" customWidth="1"/>
    <col min="3581" max="3581" width="10.42578125" style="72" bestFit="1" customWidth="1"/>
    <col min="3582" max="3582" width="11.7109375" style="72" customWidth="1"/>
    <col min="3583" max="3583" width="7.7109375" style="72" bestFit="1" customWidth="1"/>
    <col min="3584" max="3584" width="10.28515625" style="72" customWidth="1"/>
    <col min="3585" max="3585" width="10" style="72" customWidth="1"/>
    <col min="3586" max="3587" width="8.140625" style="72" customWidth="1"/>
    <col min="3588" max="3589" width="0" style="72" hidden="1" customWidth="1"/>
    <col min="3590" max="3590" width="10.42578125" style="72" customWidth="1"/>
    <col min="3591" max="3591" width="10.42578125" style="72" bestFit="1" customWidth="1"/>
    <col min="3592" max="3592" width="7.7109375" style="72" bestFit="1" customWidth="1"/>
    <col min="3593" max="3593" width="11.5703125" style="72" customWidth="1"/>
    <col min="3594" max="3594" width="9.140625" style="72"/>
    <col min="3595" max="3595" width="8.5703125" style="72" customWidth="1"/>
    <col min="3596" max="3596" width="8" style="72" customWidth="1"/>
    <col min="3597" max="3831" width="9.140625" style="72"/>
    <col min="3832" max="3832" width="7.28515625" style="72" bestFit="1" customWidth="1"/>
    <col min="3833" max="3833" width="6.7109375" style="72" customWidth="1"/>
    <col min="3834" max="3834" width="7.28515625" style="72" bestFit="1" customWidth="1"/>
    <col min="3835" max="3835" width="9.42578125" style="72" bestFit="1" customWidth="1"/>
    <col min="3836" max="3836" width="47.140625" style="72" customWidth="1"/>
    <col min="3837" max="3837" width="10.42578125" style="72" bestFit="1" customWidth="1"/>
    <col min="3838" max="3838" width="11.7109375" style="72" customWidth="1"/>
    <col min="3839" max="3839" width="7.7109375" style="72" bestFit="1" customWidth="1"/>
    <col min="3840" max="3840" width="10.28515625" style="72" customWidth="1"/>
    <col min="3841" max="3841" width="10" style="72" customWidth="1"/>
    <col min="3842" max="3843" width="8.140625" style="72" customWidth="1"/>
    <col min="3844" max="3845" width="0" style="72" hidden="1" customWidth="1"/>
    <col min="3846" max="3846" width="10.42578125" style="72" customWidth="1"/>
    <col min="3847" max="3847" width="10.42578125" style="72" bestFit="1" customWidth="1"/>
    <col min="3848" max="3848" width="7.7109375" style="72" bestFit="1" customWidth="1"/>
    <col min="3849" max="3849" width="11.5703125" style="72" customWidth="1"/>
    <col min="3850" max="3850" width="9.140625" style="72"/>
    <col min="3851" max="3851" width="8.5703125" style="72" customWidth="1"/>
    <col min="3852" max="3852" width="8" style="72" customWidth="1"/>
    <col min="3853" max="4087" width="9.140625" style="72"/>
    <col min="4088" max="4088" width="7.28515625" style="72" bestFit="1" customWidth="1"/>
    <col min="4089" max="4089" width="6.7109375" style="72" customWidth="1"/>
    <col min="4090" max="4090" width="7.28515625" style="72" bestFit="1" customWidth="1"/>
    <col min="4091" max="4091" width="9.42578125" style="72" bestFit="1" customWidth="1"/>
    <col min="4092" max="4092" width="47.140625" style="72" customWidth="1"/>
    <col min="4093" max="4093" width="10.42578125" style="72" bestFit="1" customWidth="1"/>
    <col min="4094" max="4094" width="11.7109375" style="72" customWidth="1"/>
    <col min="4095" max="4095" width="7.7109375" style="72" bestFit="1" customWidth="1"/>
    <col min="4096" max="4096" width="10.28515625" style="72" customWidth="1"/>
    <col min="4097" max="4097" width="10" style="72" customWidth="1"/>
    <col min="4098" max="4099" width="8.140625" style="72" customWidth="1"/>
    <col min="4100" max="4101" width="0" style="72" hidden="1" customWidth="1"/>
    <col min="4102" max="4102" width="10.42578125" style="72" customWidth="1"/>
    <col min="4103" max="4103" width="10.42578125" style="72" bestFit="1" customWidth="1"/>
    <col min="4104" max="4104" width="7.7109375" style="72" bestFit="1" customWidth="1"/>
    <col min="4105" max="4105" width="11.5703125" style="72" customWidth="1"/>
    <col min="4106" max="4106" width="9.140625" style="72"/>
    <col min="4107" max="4107" width="8.5703125" style="72" customWidth="1"/>
    <col min="4108" max="4108" width="8" style="72" customWidth="1"/>
    <col min="4109" max="4343" width="9.140625" style="72"/>
    <col min="4344" max="4344" width="7.28515625" style="72" bestFit="1" customWidth="1"/>
    <col min="4345" max="4345" width="6.7109375" style="72" customWidth="1"/>
    <col min="4346" max="4346" width="7.28515625" style="72" bestFit="1" customWidth="1"/>
    <col min="4347" max="4347" width="9.42578125" style="72" bestFit="1" customWidth="1"/>
    <col min="4348" max="4348" width="47.140625" style="72" customWidth="1"/>
    <col min="4349" max="4349" width="10.42578125" style="72" bestFit="1" customWidth="1"/>
    <col min="4350" max="4350" width="11.7109375" style="72" customWidth="1"/>
    <col min="4351" max="4351" width="7.7109375" style="72" bestFit="1" customWidth="1"/>
    <col min="4352" max="4352" width="10.28515625" style="72" customWidth="1"/>
    <col min="4353" max="4353" width="10" style="72" customWidth="1"/>
    <col min="4354" max="4355" width="8.140625" style="72" customWidth="1"/>
    <col min="4356" max="4357" width="0" style="72" hidden="1" customWidth="1"/>
    <col min="4358" max="4358" width="10.42578125" style="72" customWidth="1"/>
    <col min="4359" max="4359" width="10.42578125" style="72" bestFit="1" customWidth="1"/>
    <col min="4360" max="4360" width="7.7109375" style="72" bestFit="1" customWidth="1"/>
    <col min="4361" max="4361" width="11.5703125" style="72" customWidth="1"/>
    <col min="4362" max="4362" width="9.140625" style="72"/>
    <col min="4363" max="4363" width="8.5703125" style="72" customWidth="1"/>
    <col min="4364" max="4364" width="8" style="72" customWidth="1"/>
    <col min="4365" max="4599" width="9.140625" style="72"/>
    <col min="4600" max="4600" width="7.28515625" style="72" bestFit="1" customWidth="1"/>
    <col min="4601" max="4601" width="6.7109375" style="72" customWidth="1"/>
    <col min="4602" max="4602" width="7.28515625" style="72" bestFit="1" customWidth="1"/>
    <col min="4603" max="4603" width="9.42578125" style="72" bestFit="1" customWidth="1"/>
    <col min="4604" max="4604" width="47.140625" style="72" customWidth="1"/>
    <col min="4605" max="4605" width="10.42578125" style="72" bestFit="1" customWidth="1"/>
    <col min="4606" max="4606" width="11.7109375" style="72" customWidth="1"/>
    <col min="4607" max="4607" width="7.7109375" style="72" bestFit="1" customWidth="1"/>
    <col min="4608" max="4608" width="10.28515625" style="72" customWidth="1"/>
    <col min="4609" max="4609" width="10" style="72" customWidth="1"/>
    <col min="4610" max="4611" width="8.140625" style="72" customWidth="1"/>
    <col min="4612" max="4613" width="0" style="72" hidden="1" customWidth="1"/>
    <col min="4614" max="4614" width="10.42578125" style="72" customWidth="1"/>
    <col min="4615" max="4615" width="10.42578125" style="72" bestFit="1" customWidth="1"/>
    <col min="4616" max="4616" width="7.7109375" style="72" bestFit="1" customWidth="1"/>
    <col min="4617" max="4617" width="11.5703125" style="72" customWidth="1"/>
    <col min="4618" max="4618" width="9.140625" style="72"/>
    <col min="4619" max="4619" width="8.5703125" style="72" customWidth="1"/>
    <col min="4620" max="4620" width="8" style="72" customWidth="1"/>
    <col min="4621" max="4855" width="9.140625" style="72"/>
    <col min="4856" max="4856" width="7.28515625" style="72" bestFit="1" customWidth="1"/>
    <col min="4857" max="4857" width="6.7109375" style="72" customWidth="1"/>
    <col min="4858" max="4858" width="7.28515625" style="72" bestFit="1" customWidth="1"/>
    <col min="4859" max="4859" width="9.42578125" style="72" bestFit="1" customWidth="1"/>
    <col min="4860" max="4860" width="47.140625" style="72" customWidth="1"/>
    <col min="4861" max="4861" width="10.42578125" style="72" bestFit="1" customWidth="1"/>
    <col min="4862" max="4862" width="11.7109375" style="72" customWidth="1"/>
    <col min="4863" max="4863" width="7.7109375" style="72" bestFit="1" customWidth="1"/>
    <col min="4864" max="4864" width="10.28515625" style="72" customWidth="1"/>
    <col min="4865" max="4865" width="10" style="72" customWidth="1"/>
    <col min="4866" max="4867" width="8.140625" style="72" customWidth="1"/>
    <col min="4868" max="4869" width="0" style="72" hidden="1" customWidth="1"/>
    <col min="4870" max="4870" width="10.42578125" style="72" customWidth="1"/>
    <col min="4871" max="4871" width="10.42578125" style="72" bestFit="1" customWidth="1"/>
    <col min="4872" max="4872" width="7.7109375" style="72" bestFit="1" customWidth="1"/>
    <col min="4873" max="4873" width="11.5703125" style="72" customWidth="1"/>
    <col min="4874" max="4874" width="9.140625" style="72"/>
    <col min="4875" max="4875" width="8.5703125" style="72" customWidth="1"/>
    <col min="4876" max="4876" width="8" style="72" customWidth="1"/>
    <col min="4877" max="5111" width="9.140625" style="72"/>
    <col min="5112" max="5112" width="7.28515625" style="72" bestFit="1" customWidth="1"/>
    <col min="5113" max="5113" width="6.7109375" style="72" customWidth="1"/>
    <col min="5114" max="5114" width="7.28515625" style="72" bestFit="1" customWidth="1"/>
    <col min="5115" max="5115" width="9.42578125" style="72" bestFit="1" customWidth="1"/>
    <col min="5116" max="5116" width="47.140625" style="72" customWidth="1"/>
    <col min="5117" max="5117" width="10.42578125" style="72" bestFit="1" customWidth="1"/>
    <col min="5118" max="5118" width="11.7109375" style="72" customWidth="1"/>
    <col min="5119" max="5119" width="7.7109375" style="72" bestFit="1" customWidth="1"/>
    <col min="5120" max="5120" width="10.28515625" style="72" customWidth="1"/>
    <col min="5121" max="5121" width="10" style="72" customWidth="1"/>
    <col min="5122" max="5123" width="8.140625" style="72" customWidth="1"/>
    <col min="5124" max="5125" width="0" style="72" hidden="1" customWidth="1"/>
    <col min="5126" max="5126" width="10.42578125" style="72" customWidth="1"/>
    <col min="5127" max="5127" width="10.42578125" style="72" bestFit="1" customWidth="1"/>
    <col min="5128" max="5128" width="7.7109375" style="72" bestFit="1" customWidth="1"/>
    <col min="5129" max="5129" width="11.5703125" style="72" customWidth="1"/>
    <col min="5130" max="5130" width="9.140625" style="72"/>
    <col min="5131" max="5131" width="8.5703125" style="72" customWidth="1"/>
    <col min="5132" max="5132" width="8" style="72" customWidth="1"/>
    <col min="5133" max="5367" width="9.140625" style="72"/>
    <col min="5368" max="5368" width="7.28515625" style="72" bestFit="1" customWidth="1"/>
    <col min="5369" max="5369" width="6.7109375" style="72" customWidth="1"/>
    <col min="5370" max="5370" width="7.28515625" style="72" bestFit="1" customWidth="1"/>
    <col min="5371" max="5371" width="9.42578125" style="72" bestFit="1" customWidth="1"/>
    <col min="5372" max="5372" width="47.140625" style="72" customWidth="1"/>
    <col min="5373" max="5373" width="10.42578125" style="72" bestFit="1" customWidth="1"/>
    <col min="5374" max="5374" width="11.7109375" style="72" customWidth="1"/>
    <col min="5375" max="5375" width="7.7109375" style="72" bestFit="1" customWidth="1"/>
    <col min="5376" max="5376" width="10.28515625" style="72" customWidth="1"/>
    <col min="5377" max="5377" width="10" style="72" customWidth="1"/>
    <col min="5378" max="5379" width="8.140625" style="72" customWidth="1"/>
    <col min="5380" max="5381" width="0" style="72" hidden="1" customWidth="1"/>
    <col min="5382" max="5382" width="10.42578125" style="72" customWidth="1"/>
    <col min="5383" max="5383" width="10.42578125" style="72" bestFit="1" customWidth="1"/>
    <col min="5384" max="5384" width="7.7109375" style="72" bestFit="1" customWidth="1"/>
    <col min="5385" max="5385" width="11.5703125" style="72" customWidth="1"/>
    <col min="5386" max="5386" width="9.140625" style="72"/>
    <col min="5387" max="5387" width="8.5703125" style="72" customWidth="1"/>
    <col min="5388" max="5388" width="8" style="72" customWidth="1"/>
    <col min="5389" max="5623" width="9.140625" style="72"/>
    <col min="5624" max="5624" width="7.28515625" style="72" bestFit="1" customWidth="1"/>
    <col min="5625" max="5625" width="6.7109375" style="72" customWidth="1"/>
    <col min="5626" max="5626" width="7.28515625" style="72" bestFit="1" customWidth="1"/>
    <col min="5627" max="5627" width="9.42578125" style="72" bestFit="1" customWidth="1"/>
    <col min="5628" max="5628" width="47.140625" style="72" customWidth="1"/>
    <col min="5629" max="5629" width="10.42578125" style="72" bestFit="1" customWidth="1"/>
    <col min="5630" max="5630" width="11.7109375" style="72" customWidth="1"/>
    <col min="5631" max="5631" width="7.7109375" style="72" bestFit="1" customWidth="1"/>
    <col min="5632" max="5632" width="10.28515625" style="72" customWidth="1"/>
    <col min="5633" max="5633" width="10" style="72" customWidth="1"/>
    <col min="5634" max="5635" width="8.140625" style="72" customWidth="1"/>
    <col min="5636" max="5637" width="0" style="72" hidden="1" customWidth="1"/>
    <col min="5638" max="5638" width="10.42578125" style="72" customWidth="1"/>
    <col min="5639" max="5639" width="10.42578125" style="72" bestFit="1" customWidth="1"/>
    <col min="5640" max="5640" width="7.7109375" style="72" bestFit="1" customWidth="1"/>
    <col min="5641" max="5641" width="11.5703125" style="72" customWidth="1"/>
    <col min="5642" max="5642" width="9.140625" style="72"/>
    <col min="5643" max="5643" width="8.5703125" style="72" customWidth="1"/>
    <col min="5644" max="5644" width="8" style="72" customWidth="1"/>
    <col min="5645" max="5879" width="9.140625" style="72"/>
    <col min="5880" max="5880" width="7.28515625" style="72" bestFit="1" customWidth="1"/>
    <col min="5881" max="5881" width="6.7109375" style="72" customWidth="1"/>
    <col min="5882" max="5882" width="7.28515625" style="72" bestFit="1" customWidth="1"/>
    <col min="5883" max="5883" width="9.42578125" style="72" bestFit="1" customWidth="1"/>
    <col min="5884" max="5884" width="47.140625" style="72" customWidth="1"/>
    <col min="5885" max="5885" width="10.42578125" style="72" bestFit="1" customWidth="1"/>
    <col min="5886" max="5886" width="11.7109375" style="72" customWidth="1"/>
    <col min="5887" max="5887" width="7.7109375" style="72" bestFit="1" customWidth="1"/>
    <col min="5888" max="5888" width="10.28515625" style="72" customWidth="1"/>
    <col min="5889" max="5889" width="10" style="72" customWidth="1"/>
    <col min="5890" max="5891" width="8.140625" style="72" customWidth="1"/>
    <col min="5892" max="5893" width="0" style="72" hidden="1" customWidth="1"/>
    <col min="5894" max="5894" width="10.42578125" style="72" customWidth="1"/>
    <col min="5895" max="5895" width="10.42578125" style="72" bestFit="1" customWidth="1"/>
    <col min="5896" max="5896" width="7.7109375" style="72" bestFit="1" customWidth="1"/>
    <col min="5897" max="5897" width="11.5703125" style="72" customWidth="1"/>
    <col min="5898" max="5898" width="9.140625" style="72"/>
    <col min="5899" max="5899" width="8.5703125" style="72" customWidth="1"/>
    <col min="5900" max="5900" width="8" style="72" customWidth="1"/>
    <col min="5901" max="6135" width="9.140625" style="72"/>
    <col min="6136" max="6136" width="7.28515625" style="72" bestFit="1" customWidth="1"/>
    <col min="6137" max="6137" width="6.7109375" style="72" customWidth="1"/>
    <col min="6138" max="6138" width="7.28515625" style="72" bestFit="1" customWidth="1"/>
    <col min="6139" max="6139" width="9.42578125" style="72" bestFit="1" customWidth="1"/>
    <col min="6140" max="6140" width="47.140625" style="72" customWidth="1"/>
    <col min="6141" max="6141" width="10.42578125" style="72" bestFit="1" customWidth="1"/>
    <col min="6142" max="6142" width="11.7109375" style="72" customWidth="1"/>
    <col min="6143" max="6143" width="7.7109375" style="72" bestFit="1" customWidth="1"/>
    <col min="6144" max="6144" width="10.28515625" style="72" customWidth="1"/>
    <col min="6145" max="6145" width="10" style="72" customWidth="1"/>
    <col min="6146" max="6147" width="8.140625" style="72" customWidth="1"/>
    <col min="6148" max="6149" width="0" style="72" hidden="1" customWidth="1"/>
    <col min="6150" max="6150" width="10.42578125" style="72" customWidth="1"/>
    <col min="6151" max="6151" width="10.42578125" style="72" bestFit="1" customWidth="1"/>
    <col min="6152" max="6152" width="7.7109375" style="72" bestFit="1" customWidth="1"/>
    <col min="6153" max="6153" width="11.5703125" style="72" customWidth="1"/>
    <col min="6154" max="6154" width="9.140625" style="72"/>
    <col min="6155" max="6155" width="8.5703125" style="72" customWidth="1"/>
    <col min="6156" max="6156" width="8" style="72" customWidth="1"/>
    <col min="6157" max="6391" width="9.140625" style="72"/>
    <col min="6392" max="6392" width="7.28515625" style="72" bestFit="1" customWidth="1"/>
    <col min="6393" max="6393" width="6.7109375" style="72" customWidth="1"/>
    <col min="6394" max="6394" width="7.28515625" style="72" bestFit="1" customWidth="1"/>
    <col min="6395" max="6395" width="9.42578125" style="72" bestFit="1" customWidth="1"/>
    <col min="6396" max="6396" width="47.140625" style="72" customWidth="1"/>
    <col min="6397" max="6397" width="10.42578125" style="72" bestFit="1" customWidth="1"/>
    <col min="6398" max="6398" width="11.7109375" style="72" customWidth="1"/>
    <col min="6399" max="6399" width="7.7109375" style="72" bestFit="1" customWidth="1"/>
    <col min="6400" max="6400" width="10.28515625" style="72" customWidth="1"/>
    <col min="6401" max="6401" width="10" style="72" customWidth="1"/>
    <col min="6402" max="6403" width="8.140625" style="72" customWidth="1"/>
    <col min="6404" max="6405" width="0" style="72" hidden="1" customWidth="1"/>
    <col min="6406" max="6406" width="10.42578125" style="72" customWidth="1"/>
    <col min="6407" max="6407" width="10.42578125" style="72" bestFit="1" customWidth="1"/>
    <col min="6408" max="6408" width="7.7109375" style="72" bestFit="1" customWidth="1"/>
    <col min="6409" max="6409" width="11.5703125" style="72" customWidth="1"/>
    <col min="6410" max="6410" width="9.140625" style="72"/>
    <col min="6411" max="6411" width="8.5703125" style="72" customWidth="1"/>
    <col min="6412" max="6412" width="8" style="72" customWidth="1"/>
    <col min="6413" max="6647" width="9.140625" style="72"/>
    <col min="6648" max="6648" width="7.28515625" style="72" bestFit="1" customWidth="1"/>
    <col min="6649" max="6649" width="6.7109375" style="72" customWidth="1"/>
    <col min="6650" max="6650" width="7.28515625" style="72" bestFit="1" customWidth="1"/>
    <col min="6651" max="6651" width="9.42578125" style="72" bestFit="1" customWidth="1"/>
    <col min="6652" max="6652" width="47.140625" style="72" customWidth="1"/>
    <col min="6653" max="6653" width="10.42578125" style="72" bestFit="1" customWidth="1"/>
    <col min="6654" max="6654" width="11.7109375" style="72" customWidth="1"/>
    <col min="6655" max="6655" width="7.7109375" style="72" bestFit="1" customWidth="1"/>
    <col min="6656" max="6656" width="10.28515625" style="72" customWidth="1"/>
    <col min="6657" max="6657" width="10" style="72" customWidth="1"/>
    <col min="6658" max="6659" width="8.140625" style="72" customWidth="1"/>
    <col min="6660" max="6661" width="0" style="72" hidden="1" customWidth="1"/>
    <col min="6662" max="6662" width="10.42578125" style="72" customWidth="1"/>
    <col min="6663" max="6663" width="10.42578125" style="72" bestFit="1" customWidth="1"/>
    <col min="6664" max="6664" width="7.7109375" style="72" bestFit="1" customWidth="1"/>
    <col min="6665" max="6665" width="11.5703125" style="72" customWidth="1"/>
    <col min="6666" max="6666" width="9.140625" style="72"/>
    <col min="6667" max="6667" width="8.5703125" style="72" customWidth="1"/>
    <col min="6668" max="6668" width="8" style="72" customWidth="1"/>
    <col min="6669" max="6903" width="9.140625" style="72"/>
    <col min="6904" max="6904" width="7.28515625" style="72" bestFit="1" customWidth="1"/>
    <col min="6905" max="6905" width="6.7109375" style="72" customWidth="1"/>
    <col min="6906" max="6906" width="7.28515625" style="72" bestFit="1" customWidth="1"/>
    <col min="6907" max="6907" width="9.42578125" style="72" bestFit="1" customWidth="1"/>
    <col min="6908" max="6908" width="47.140625" style="72" customWidth="1"/>
    <col min="6909" max="6909" width="10.42578125" style="72" bestFit="1" customWidth="1"/>
    <col min="6910" max="6910" width="11.7109375" style="72" customWidth="1"/>
    <col min="6911" max="6911" width="7.7109375" style="72" bestFit="1" customWidth="1"/>
    <col min="6912" max="6912" width="10.28515625" style="72" customWidth="1"/>
    <col min="6913" max="6913" width="10" style="72" customWidth="1"/>
    <col min="6914" max="6915" width="8.140625" style="72" customWidth="1"/>
    <col min="6916" max="6917" width="0" style="72" hidden="1" customWidth="1"/>
    <col min="6918" max="6918" width="10.42578125" style="72" customWidth="1"/>
    <col min="6919" max="6919" width="10.42578125" style="72" bestFit="1" customWidth="1"/>
    <col min="6920" max="6920" width="7.7109375" style="72" bestFit="1" customWidth="1"/>
    <col min="6921" max="6921" width="11.5703125" style="72" customWidth="1"/>
    <col min="6922" max="6922" width="9.140625" style="72"/>
    <col min="6923" max="6923" width="8.5703125" style="72" customWidth="1"/>
    <col min="6924" max="6924" width="8" style="72" customWidth="1"/>
    <col min="6925" max="7159" width="9.140625" style="72"/>
    <col min="7160" max="7160" width="7.28515625" style="72" bestFit="1" customWidth="1"/>
    <col min="7161" max="7161" width="6.7109375" style="72" customWidth="1"/>
    <col min="7162" max="7162" width="7.28515625" style="72" bestFit="1" customWidth="1"/>
    <col min="7163" max="7163" width="9.42578125" style="72" bestFit="1" customWidth="1"/>
    <col min="7164" max="7164" width="47.140625" style="72" customWidth="1"/>
    <col min="7165" max="7165" width="10.42578125" style="72" bestFit="1" customWidth="1"/>
    <col min="7166" max="7166" width="11.7109375" style="72" customWidth="1"/>
    <col min="7167" max="7167" width="7.7109375" style="72" bestFit="1" customWidth="1"/>
    <col min="7168" max="7168" width="10.28515625" style="72" customWidth="1"/>
    <col min="7169" max="7169" width="10" style="72" customWidth="1"/>
    <col min="7170" max="7171" width="8.140625" style="72" customWidth="1"/>
    <col min="7172" max="7173" width="0" style="72" hidden="1" customWidth="1"/>
    <col min="7174" max="7174" width="10.42578125" style="72" customWidth="1"/>
    <col min="7175" max="7175" width="10.42578125" style="72" bestFit="1" customWidth="1"/>
    <col min="7176" max="7176" width="7.7109375" style="72" bestFit="1" customWidth="1"/>
    <col min="7177" max="7177" width="11.5703125" style="72" customWidth="1"/>
    <col min="7178" max="7178" width="9.140625" style="72"/>
    <col min="7179" max="7179" width="8.5703125" style="72" customWidth="1"/>
    <col min="7180" max="7180" width="8" style="72" customWidth="1"/>
    <col min="7181" max="7415" width="9.140625" style="72"/>
    <col min="7416" max="7416" width="7.28515625" style="72" bestFit="1" customWidth="1"/>
    <col min="7417" max="7417" width="6.7109375" style="72" customWidth="1"/>
    <col min="7418" max="7418" width="7.28515625" style="72" bestFit="1" customWidth="1"/>
    <col min="7419" max="7419" width="9.42578125" style="72" bestFit="1" customWidth="1"/>
    <col min="7420" max="7420" width="47.140625" style="72" customWidth="1"/>
    <col min="7421" max="7421" width="10.42578125" style="72" bestFit="1" customWidth="1"/>
    <col min="7422" max="7422" width="11.7109375" style="72" customWidth="1"/>
    <col min="7423" max="7423" width="7.7109375" style="72" bestFit="1" customWidth="1"/>
    <col min="7424" max="7424" width="10.28515625" style="72" customWidth="1"/>
    <col min="7425" max="7425" width="10" style="72" customWidth="1"/>
    <col min="7426" max="7427" width="8.140625" style="72" customWidth="1"/>
    <col min="7428" max="7429" width="0" style="72" hidden="1" customWidth="1"/>
    <col min="7430" max="7430" width="10.42578125" style="72" customWidth="1"/>
    <col min="7431" max="7431" width="10.42578125" style="72" bestFit="1" customWidth="1"/>
    <col min="7432" max="7432" width="7.7109375" style="72" bestFit="1" customWidth="1"/>
    <col min="7433" max="7433" width="11.5703125" style="72" customWidth="1"/>
    <col min="7434" max="7434" width="9.140625" style="72"/>
    <col min="7435" max="7435" width="8.5703125" style="72" customWidth="1"/>
    <col min="7436" max="7436" width="8" style="72" customWidth="1"/>
    <col min="7437" max="7671" width="9.140625" style="72"/>
    <col min="7672" max="7672" width="7.28515625" style="72" bestFit="1" customWidth="1"/>
    <col min="7673" max="7673" width="6.7109375" style="72" customWidth="1"/>
    <col min="7674" max="7674" width="7.28515625" style="72" bestFit="1" customWidth="1"/>
    <col min="7675" max="7675" width="9.42578125" style="72" bestFit="1" customWidth="1"/>
    <col min="7676" max="7676" width="47.140625" style="72" customWidth="1"/>
    <col min="7677" max="7677" width="10.42578125" style="72" bestFit="1" customWidth="1"/>
    <col min="7678" max="7678" width="11.7109375" style="72" customWidth="1"/>
    <col min="7679" max="7679" width="7.7109375" style="72" bestFit="1" customWidth="1"/>
    <col min="7680" max="7680" width="10.28515625" style="72" customWidth="1"/>
    <col min="7681" max="7681" width="10" style="72" customWidth="1"/>
    <col min="7682" max="7683" width="8.140625" style="72" customWidth="1"/>
    <col min="7684" max="7685" width="0" style="72" hidden="1" customWidth="1"/>
    <col min="7686" max="7686" width="10.42578125" style="72" customWidth="1"/>
    <col min="7687" max="7687" width="10.42578125" style="72" bestFit="1" customWidth="1"/>
    <col min="7688" max="7688" width="7.7109375" style="72" bestFit="1" customWidth="1"/>
    <col min="7689" max="7689" width="11.5703125" style="72" customWidth="1"/>
    <col min="7690" max="7690" width="9.140625" style="72"/>
    <col min="7691" max="7691" width="8.5703125" style="72" customWidth="1"/>
    <col min="7692" max="7692" width="8" style="72" customWidth="1"/>
    <col min="7693" max="7927" width="9.140625" style="72"/>
    <col min="7928" max="7928" width="7.28515625" style="72" bestFit="1" customWidth="1"/>
    <col min="7929" max="7929" width="6.7109375" style="72" customWidth="1"/>
    <col min="7930" max="7930" width="7.28515625" style="72" bestFit="1" customWidth="1"/>
    <col min="7931" max="7931" width="9.42578125" style="72" bestFit="1" customWidth="1"/>
    <col min="7932" max="7932" width="47.140625" style="72" customWidth="1"/>
    <col min="7933" max="7933" width="10.42578125" style="72" bestFit="1" customWidth="1"/>
    <col min="7934" max="7934" width="11.7109375" style="72" customWidth="1"/>
    <col min="7935" max="7935" width="7.7109375" style="72" bestFit="1" customWidth="1"/>
    <col min="7936" max="7936" width="10.28515625" style="72" customWidth="1"/>
    <col min="7937" max="7937" width="10" style="72" customWidth="1"/>
    <col min="7938" max="7939" width="8.140625" style="72" customWidth="1"/>
    <col min="7940" max="7941" width="0" style="72" hidden="1" customWidth="1"/>
    <col min="7942" max="7942" width="10.42578125" style="72" customWidth="1"/>
    <col min="7943" max="7943" width="10.42578125" style="72" bestFit="1" customWidth="1"/>
    <col min="7944" max="7944" width="7.7109375" style="72" bestFit="1" customWidth="1"/>
    <col min="7945" max="7945" width="11.5703125" style="72" customWidth="1"/>
    <col min="7946" max="7946" width="9.140625" style="72"/>
    <col min="7947" max="7947" width="8.5703125" style="72" customWidth="1"/>
    <col min="7948" max="7948" width="8" style="72" customWidth="1"/>
    <col min="7949" max="8183" width="9.140625" style="72"/>
    <col min="8184" max="8184" width="7.28515625" style="72" bestFit="1" customWidth="1"/>
    <col min="8185" max="8185" width="6.7109375" style="72" customWidth="1"/>
    <col min="8186" max="8186" width="7.28515625" style="72" bestFit="1" customWidth="1"/>
    <col min="8187" max="8187" width="9.42578125" style="72" bestFit="1" customWidth="1"/>
    <col min="8188" max="8188" width="47.140625" style="72" customWidth="1"/>
    <col min="8189" max="8189" width="10.42578125" style="72" bestFit="1" customWidth="1"/>
    <col min="8190" max="8190" width="11.7109375" style="72" customWidth="1"/>
    <col min="8191" max="8191" width="7.7109375" style="72" bestFit="1" customWidth="1"/>
    <col min="8192" max="8192" width="10.28515625" style="72" customWidth="1"/>
    <col min="8193" max="8193" width="10" style="72" customWidth="1"/>
    <col min="8194" max="8195" width="8.140625" style="72" customWidth="1"/>
    <col min="8196" max="8197" width="0" style="72" hidden="1" customWidth="1"/>
    <col min="8198" max="8198" width="10.42578125" style="72" customWidth="1"/>
    <col min="8199" max="8199" width="10.42578125" style="72" bestFit="1" customWidth="1"/>
    <col min="8200" max="8200" width="7.7109375" style="72" bestFit="1" customWidth="1"/>
    <col min="8201" max="8201" width="11.5703125" style="72" customWidth="1"/>
    <col min="8202" max="8202" width="9.140625" style="72"/>
    <col min="8203" max="8203" width="8.5703125" style="72" customWidth="1"/>
    <col min="8204" max="8204" width="8" style="72" customWidth="1"/>
    <col min="8205" max="8439" width="9.140625" style="72"/>
    <col min="8440" max="8440" width="7.28515625" style="72" bestFit="1" customWidth="1"/>
    <col min="8441" max="8441" width="6.7109375" style="72" customWidth="1"/>
    <col min="8442" max="8442" width="7.28515625" style="72" bestFit="1" customWidth="1"/>
    <col min="8443" max="8443" width="9.42578125" style="72" bestFit="1" customWidth="1"/>
    <col min="8444" max="8444" width="47.140625" style="72" customWidth="1"/>
    <col min="8445" max="8445" width="10.42578125" style="72" bestFit="1" customWidth="1"/>
    <col min="8446" max="8446" width="11.7109375" style="72" customWidth="1"/>
    <col min="8447" max="8447" width="7.7109375" style="72" bestFit="1" customWidth="1"/>
    <col min="8448" max="8448" width="10.28515625" style="72" customWidth="1"/>
    <col min="8449" max="8449" width="10" style="72" customWidth="1"/>
    <col min="8450" max="8451" width="8.140625" style="72" customWidth="1"/>
    <col min="8452" max="8453" width="0" style="72" hidden="1" customWidth="1"/>
    <col min="8454" max="8454" width="10.42578125" style="72" customWidth="1"/>
    <col min="8455" max="8455" width="10.42578125" style="72" bestFit="1" customWidth="1"/>
    <col min="8456" max="8456" width="7.7109375" style="72" bestFit="1" customWidth="1"/>
    <col min="8457" max="8457" width="11.5703125" style="72" customWidth="1"/>
    <col min="8458" max="8458" width="9.140625" style="72"/>
    <col min="8459" max="8459" width="8.5703125" style="72" customWidth="1"/>
    <col min="8460" max="8460" width="8" style="72" customWidth="1"/>
    <col min="8461" max="8695" width="9.140625" style="72"/>
    <col min="8696" max="8696" width="7.28515625" style="72" bestFit="1" customWidth="1"/>
    <col min="8697" max="8697" width="6.7109375" style="72" customWidth="1"/>
    <col min="8698" max="8698" width="7.28515625" style="72" bestFit="1" customWidth="1"/>
    <col min="8699" max="8699" width="9.42578125" style="72" bestFit="1" customWidth="1"/>
    <col min="8700" max="8700" width="47.140625" style="72" customWidth="1"/>
    <col min="8701" max="8701" width="10.42578125" style="72" bestFit="1" customWidth="1"/>
    <col min="8702" max="8702" width="11.7109375" style="72" customWidth="1"/>
    <col min="8703" max="8703" width="7.7109375" style="72" bestFit="1" customWidth="1"/>
    <col min="8704" max="8704" width="10.28515625" style="72" customWidth="1"/>
    <col min="8705" max="8705" width="10" style="72" customWidth="1"/>
    <col min="8706" max="8707" width="8.140625" style="72" customWidth="1"/>
    <col min="8708" max="8709" width="0" style="72" hidden="1" customWidth="1"/>
    <col min="8710" max="8710" width="10.42578125" style="72" customWidth="1"/>
    <col min="8711" max="8711" width="10.42578125" style="72" bestFit="1" customWidth="1"/>
    <col min="8712" max="8712" width="7.7109375" style="72" bestFit="1" customWidth="1"/>
    <col min="8713" max="8713" width="11.5703125" style="72" customWidth="1"/>
    <col min="8714" max="8714" width="9.140625" style="72"/>
    <col min="8715" max="8715" width="8.5703125" style="72" customWidth="1"/>
    <col min="8716" max="8716" width="8" style="72" customWidth="1"/>
    <col min="8717" max="8951" width="9.140625" style="72"/>
    <col min="8952" max="8952" width="7.28515625" style="72" bestFit="1" customWidth="1"/>
    <col min="8953" max="8953" width="6.7109375" style="72" customWidth="1"/>
    <col min="8954" max="8954" width="7.28515625" style="72" bestFit="1" customWidth="1"/>
    <col min="8955" max="8955" width="9.42578125" style="72" bestFit="1" customWidth="1"/>
    <col min="8956" max="8956" width="47.140625" style="72" customWidth="1"/>
    <col min="8957" max="8957" width="10.42578125" style="72" bestFit="1" customWidth="1"/>
    <col min="8958" max="8958" width="11.7109375" style="72" customWidth="1"/>
    <col min="8959" max="8959" width="7.7109375" style="72" bestFit="1" customWidth="1"/>
    <col min="8960" max="8960" width="10.28515625" style="72" customWidth="1"/>
    <col min="8961" max="8961" width="10" style="72" customWidth="1"/>
    <col min="8962" max="8963" width="8.140625" style="72" customWidth="1"/>
    <col min="8964" max="8965" width="0" style="72" hidden="1" customWidth="1"/>
    <col min="8966" max="8966" width="10.42578125" style="72" customWidth="1"/>
    <col min="8967" max="8967" width="10.42578125" style="72" bestFit="1" customWidth="1"/>
    <col min="8968" max="8968" width="7.7109375" style="72" bestFit="1" customWidth="1"/>
    <col min="8969" max="8969" width="11.5703125" style="72" customWidth="1"/>
    <col min="8970" max="8970" width="9.140625" style="72"/>
    <col min="8971" max="8971" width="8.5703125" style="72" customWidth="1"/>
    <col min="8972" max="8972" width="8" style="72" customWidth="1"/>
    <col min="8973" max="9207" width="9.140625" style="72"/>
    <col min="9208" max="9208" width="7.28515625" style="72" bestFit="1" customWidth="1"/>
    <col min="9209" max="9209" width="6.7109375" style="72" customWidth="1"/>
    <col min="9210" max="9210" width="7.28515625" style="72" bestFit="1" customWidth="1"/>
    <col min="9211" max="9211" width="9.42578125" style="72" bestFit="1" customWidth="1"/>
    <col min="9212" max="9212" width="47.140625" style="72" customWidth="1"/>
    <col min="9213" max="9213" width="10.42578125" style="72" bestFit="1" customWidth="1"/>
    <col min="9214" max="9214" width="11.7109375" style="72" customWidth="1"/>
    <col min="9215" max="9215" width="7.7109375" style="72" bestFit="1" customWidth="1"/>
    <col min="9216" max="9216" width="10.28515625" style="72" customWidth="1"/>
    <col min="9217" max="9217" width="10" style="72" customWidth="1"/>
    <col min="9218" max="9219" width="8.140625" style="72" customWidth="1"/>
    <col min="9220" max="9221" width="0" style="72" hidden="1" customWidth="1"/>
    <col min="9222" max="9222" width="10.42578125" style="72" customWidth="1"/>
    <col min="9223" max="9223" width="10.42578125" style="72" bestFit="1" customWidth="1"/>
    <col min="9224" max="9224" width="7.7109375" style="72" bestFit="1" customWidth="1"/>
    <col min="9225" max="9225" width="11.5703125" style="72" customWidth="1"/>
    <col min="9226" max="9226" width="9.140625" style="72"/>
    <col min="9227" max="9227" width="8.5703125" style="72" customWidth="1"/>
    <col min="9228" max="9228" width="8" style="72" customWidth="1"/>
    <col min="9229" max="9463" width="9.140625" style="72"/>
    <col min="9464" max="9464" width="7.28515625" style="72" bestFit="1" customWidth="1"/>
    <col min="9465" max="9465" width="6.7109375" style="72" customWidth="1"/>
    <col min="9466" max="9466" width="7.28515625" style="72" bestFit="1" customWidth="1"/>
    <col min="9467" max="9467" width="9.42578125" style="72" bestFit="1" customWidth="1"/>
    <col min="9468" max="9468" width="47.140625" style="72" customWidth="1"/>
    <col min="9469" max="9469" width="10.42578125" style="72" bestFit="1" customWidth="1"/>
    <col min="9470" max="9470" width="11.7109375" style="72" customWidth="1"/>
    <col min="9471" max="9471" width="7.7109375" style="72" bestFit="1" customWidth="1"/>
    <col min="9472" max="9472" width="10.28515625" style="72" customWidth="1"/>
    <col min="9473" max="9473" width="10" style="72" customWidth="1"/>
    <col min="9474" max="9475" width="8.140625" style="72" customWidth="1"/>
    <col min="9476" max="9477" width="0" style="72" hidden="1" customWidth="1"/>
    <col min="9478" max="9478" width="10.42578125" style="72" customWidth="1"/>
    <col min="9479" max="9479" width="10.42578125" style="72" bestFit="1" customWidth="1"/>
    <col min="9480" max="9480" width="7.7109375" style="72" bestFit="1" customWidth="1"/>
    <col min="9481" max="9481" width="11.5703125" style="72" customWidth="1"/>
    <col min="9482" max="9482" width="9.140625" style="72"/>
    <col min="9483" max="9483" width="8.5703125" style="72" customWidth="1"/>
    <col min="9484" max="9484" width="8" style="72" customWidth="1"/>
    <col min="9485" max="9719" width="9.140625" style="72"/>
    <col min="9720" max="9720" width="7.28515625" style="72" bestFit="1" customWidth="1"/>
    <col min="9721" max="9721" width="6.7109375" style="72" customWidth="1"/>
    <col min="9722" max="9722" width="7.28515625" style="72" bestFit="1" customWidth="1"/>
    <col min="9723" max="9723" width="9.42578125" style="72" bestFit="1" customWidth="1"/>
    <col min="9724" max="9724" width="47.140625" style="72" customWidth="1"/>
    <col min="9725" max="9725" width="10.42578125" style="72" bestFit="1" customWidth="1"/>
    <col min="9726" max="9726" width="11.7109375" style="72" customWidth="1"/>
    <col min="9727" max="9727" width="7.7109375" style="72" bestFit="1" customWidth="1"/>
    <col min="9728" max="9728" width="10.28515625" style="72" customWidth="1"/>
    <col min="9729" max="9729" width="10" style="72" customWidth="1"/>
    <col min="9730" max="9731" width="8.140625" style="72" customWidth="1"/>
    <col min="9732" max="9733" width="0" style="72" hidden="1" customWidth="1"/>
    <col min="9734" max="9734" width="10.42578125" style="72" customWidth="1"/>
    <col min="9735" max="9735" width="10.42578125" style="72" bestFit="1" customWidth="1"/>
    <col min="9736" max="9736" width="7.7109375" style="72" bestFit="1" customWidth="1"/>
    <col min="9737" max="9737" width="11.5703125" style="72" customWidth="1"/>
    <col min="9738" max="9738" width="9.140625" style="72"/>
    <col min="9739" max="9739" width="8.5703125" style="72" customWidth="1"/>
    <col min="9740" max="9740" width="8" style="72" customWidth="1"/>
    <col min="9741" max="9975" width="9.140625" style="72"/>
    <col min="9976" max="9976" width="7.28515625" style="72" bestFit="1" customWidth="1"/>
    <col min="9977" max="9977" width="6.7109375" style="72" customWidth="1"/>
    <col min="9978" max="9978" width="7.28515625" style="72" bestFit="1" customWidth="1"/>
    <col min="9979" max="9979" width="9.42578125" style="72" bestFit="1" customWidth="1"/>
    <col min="9980" max="9980" width="47.140625" style="72" customWidth="1"/>
    <col min="9981" max="9981" width="10.42578125" style="72" bestFit="1" customWidth="1"/>
    <col min="9982" max="9982" width="11.7109375" style="72" customWidth="1"/>
    <col min="9983" max="9983" width="7.7109375" style="72" bestFit="1" customWidth="1"/>
    <col min="9984" max="9984" width="10.28515625" style="72" customWidth="1"/>
    <col min="9985" max="9985" width="10" style="72" customWidth="1"/>
    <col min="9986" max="9987" width="8.140625" style="72" customWidth="1"/>
    <col min="9988" max="9989" width="0" style="72" hidden="1" customWidth="1"/>
    <col min="9990" max="9990" width="10.42578125" style="72" customWidth="1"/>
    <col min="9991" max="9991" width="10.42578125" style="72" bestFit="1" customWidth="1"/>
    <col min="9992" max="9992" width="7.7109375" style="72" bestFit="1" customWidth="1"/>
    <col min="9993" max="9993" width="11.5703125" style="72" customWidth="1"/>
    <col min="9994" max="9994" width="9.140625" style="72"/>
    <col min="9995" max="9995" width="8.5703125" style="72" customWidth="1"/>
    <col min="9996" max="9996" width="8" style="72" customWidth="1"/>
    <col min="9997" max="10231" width="9.140625" style="72"/>
    <col min="10232" max="10232" width="7.28515625" style="72" bestFit="1" customWidth="1"/>
    <col min="10233" max="10233" width="6.7109375" style="72" customWidth="1"/>
    <col min="10234" max="10234" width="7.28515625" style="72" bestFit="1" customWidth="1"/>
    <col min="10235" max="10235" width="9.42578125" style="72" bestFit="1" customWidth="1"/>
    <col min="10236" max="10236" width="47.140625" style="72" customWidth="1"/>
    <col min="10237" max="10237" width="10.42578125" style="72" bestFit="1" customWidth="1"/>
    <col min="10238" max="10238" width="11.7109375" style="72" customWidth="1"/>
    <col min="10239" max="10239" width="7.7109375" style="72" bestFit="1" customWidth="1"/>
    <col min="10240" max="10240" width="10.28515625" style="72" customWidth="1"/>
    <col min="10241" max="10241" width="10" style="72" customWidth="1"/>
    <col min="10242" max="10243" width="8.140625" style="72" customWidth="1"/>
    <col min="10244" max="10245" width="0" style="72" hidden="1" customWidth="1"/>
    <col min="10246" max="10246" width="10.42578125" style="72" customWidth="1"/>
    <col min="10247" max="10247" width="10.42578125" style="72" bestFit="1" customWidth="1"/>
    <col min="10248" max="10248" width="7.7109375" style="72" bestFit="1" customWidth="1"/>
    <col min="10249" max="10249" width="11.5703125" style="72" customWidth="1"/>
    <col min="10250" max="10250" width="9.140625" style="72"/>
    <col min="10251" max="10251" width="8.5703125" style="72" customWidth="1"/>
    <col min="10252" max="10252" width="8" style="72" customWidth="1"/>
    <col min="10253" max="10487" width="9.140625" style="72"/>
    <col min="10488" max="10488" width="7.28515625" style="72" bestFit="1" customWidth="1"/>
    <col min="10489" max="10489" width="6.7109375" style="72" customWidth="1"/>
    <col min="10490" max="10490" width="7.28515625" style="72" bestFit="1" customWidth="1"/>
    <col min="10491" max="10491" width="9.42578125" style="72" bestFit="1" customWidth="1"/>
    <col min="10492" max="10492" width="47.140625" style="72" customWidth="1"/>
    <col min="10493" max="10493" width="10.42578125" style="72" bestFit="1" customWidth="1"/>
    <col min="10494" max="10494" width="11.7109375" style="72" customWidth="1"/>
    <col min="10495" max="10495" width="7.7109375" style="72" bestFit="1" customWidth="1"/>
    <col min="10496" max="10496" width="10.28515625" style="72" customWidth="1"/>
    <col min="10497" max="10497" width="10" style="72" customWidth="1"/>
    <col min="10498" max="10499" width="8.140625" style="72" customWidth="1"/>
    <col min="10500" max="10501" width="0" style="72" hidden="1" customWidth="1"/>
    <col min="10502" max="10502" width="10.42578125" style="72" customWidth="1"/>
    <col min="10503" max="10503" width="10.42578125" style="72" bestFit="1" customWidth="1"/>
    <col min="10504" max="10504" width="7.7109375" style="72" bestFit="1" customWidth="1"/>
    <col min="10505" max="10505" width="11.5703125" style="72" customWidth="1"/>
    <col min="10506" max="10506" width="9.140625" style="72"/>
    <col min="10507" max="10507" width="8.5703125" style="72" customWidth="1"/>
    <col min="10508" max="10508" width="8" style="72" customWidth="1"/>
    <col min="10509" max="10743" width="9.140625" style="72"/>
    <col min="10744" max="10744" width="7.28515625" style="72" bestFit="1" customWidth="1"/>
    <col min="10745" max="10745" width="6.7109375" style="72" customWidth="1"/>
    <col min="10746" max="10746" width="7.28515625" style="72" bestFit="1" customWidth="1"/>
    <col min="10747" max="10747" width="9.42578125" style="72" bestFit="1" customWidth="1"/>
    <col min="10748" max="10748" width="47.140625" style="72" customWidth="1"/>
    <col min="10749" max="10749" width="10.42578125" style="72" bestFit="1" customWidth="1"/>
    <col min="10750" max="10750" width="11.7109375" style="72" customWidth="1"/>
    <col min="10751" max="10751" width="7.7109375" style="72" bestFit="1" customWidth="1"/>
    <col min="10752" max="10752" width="10.28515625" style="72" customWidth="1"/>
    <col min="10753" max="10753" width="10" style="72" customWidth="1"/>
    <col min="10754" max="10755" width="8.140625" style="72" customWidth="1"/>
    <col min="10756" max="10757" width="0" style="72" hidden="1" customWidth="1"/>
    <col min="10758" max="10758" width="10.42578125" style="72" customWidth="1"/>
    <col min="10759" max="10759" width="10.42578125" style="72" bestFit="1" customWidth="1"/>
    <col min="10760" max="10760" width="7.7109375" style="72" bestFit="1" customWidth="1"/>
    <col min="10761" max="10761" width="11.5703125" style="72" customWidth="1"/>
    <col min="10762" max="10762" width="9.140625" style="72"/>
    <col min="10763" max="10763" width="8.5703125" style="72" customWidth="1"/>
    <col min="10764" max="10764" width="8" style="72" customWidth="1"/>
    <col min="10765" max="10999" width="9.140625" style="72"/>
    <col min="11000" max="11000" width="7.28515625" style="72" bestFit="1" customWidth="1"/>
    <col min="11001" max="11001" width="6.7109375" style="72" customWidth="1"/>
    <col min="11002" max="11002" width="7.28515625" style="72" bestFit="1" customWidth="1"/>
    <col min="11003" max="11003" width="9.42578125" style="72" bestFit="1" customWidth="1"/>
    <col min="11004" max="11004" width="47.140625" style="72" customWidth="1"/>
    <col min="11005" max="11005" width="10.42578125" style="72" bestFit="1" customWidth="1"/>
    <col min="11006" max="11006" width="11.7109375" style="72" customWidth="1"/>
    <col min="11007" max="11007" width="7.7109375" style="72" bestFit="1" customWidth="1"/>
    <col min="11008" max="11008" width="10.28515625" style="72" customWidth="1"/>
    <col min="11009" max="11009" width="10" style="72" customWidth="1"/>
    <col min="11010" max="11011" width="8.140625" style="72" customWidth="1"/>
    <col min="11012" max="11013" width="0" style="72" hidden="1" customWidth="1"/>
    <col min="11014" max="11014" width="10.42578125" style="72" customWidth="1"/>
    <col min="11015" max="11015" width="10.42578125" style="72" bestFit="1" customWidth="1"/>
    <col min="11016" max="11016" width="7.7109375" style="72" bestFit="1" customWidth="1"/>
    <col min="11017" max="11017" width="11.5703125" style="72" customWidth="1"/>
    <col min="11018" max="11018" width="9.140625" style="72"/>
    <col min="11019" max="11019" width="8.5703125" style="72" customWidth="1"/>
    <col min="11020" max="11020" width="8" style="72" customWidth="1"/>
    <col min="11021" max="11255" width="9.140625" style="72"/>
    <col min="11256" max="11256" width="7.28515625" style="72" bestFit="1" customWidth="1"/>
    <col min="11257" max="11257" width="6.7109375" style="72" customWidth="1"/>
    <col min="11258" max="11258" width="7.28515625" style="72" bestFit="1" customWidth="1"/>
    <col min="11259" max="11259" width="9.42578125" style="72" bestFit="1" customWidth="1"/>
    <col min="11260" max="11260" width="47.140625" style="72" customWidth="1"/>
    <col min="11261" max="11261" width="10.42578125" style="72" bestFit="1" customWidth="1"/>
    <col min="11262" max="11262" width="11.7109375" style="72" customWidth="1"/>
    <col min="11263" max="11263" width="7.7109375" style="72" bestFit="1" customWidth="1"/>
    <col min="11264" max="11264" width="10.28515625" style="72" customWidth="1"/>
    <col min="11265" max="11265" width="10" style="72" customWidth="1"/>
    <col min="11266" max="11267" width="8.140625" style="72" customWidth="1"/>
    <col min="11268" max="11269" width="0" style="72" hidden="1" customWidth="1"/>
    <col min="11270" max="11270" width="10.42578125" style="72" customWidth="1"/>
    <col min="11271" max="11271" width="10.42578125" style="72" bestFit="1" customWidth="1"/>
    <col min="11272" max="11272" width="7.7109375" style="72" bestFit="1" customWidth="1"/>
    <col min="11273" max="11273" width="11.5703125" style="72" customWidth="1"/>
    <col min="11274" max="11274" width="9.140625" style="72"/>
    <col min="11275" max="11275" width="8.5703125" style="72" customWidth="1"/>
    <col min="11276" max="11276" width="8" style="72" customWidth="1"/>
    <col min="11277" max="11511" width="9.140625" style="72"/>
    <col min="11512" max="11512" width="7.28515625" style="72" bestFit="1" customWidth="1"/>
    <col min="11513" max="11513" width="6.7109375" style="72" customWidth="1"/>
    <col min="11514" max="11514" width="7.28515625" style="72" bestFit="1" customWidth="1"/>
    <col min="11515" max="11515" width="9.42578125" style="72" bestFit="1" customWidth="1"/>
    <col min="11516" max="11516" width="47.140625" style="72" customWidth="1"/>
    <col min="11517" max="11517" width="10.42578125" style="72" bestFit="1" customWidth="1"/>
    <col min="11518" max="11518" width="11.7109375" style="72" customWidth="1"/>
    <col min="11519" max="11519" width="7.7109375" style="72" bestFit="1" customWidth="1"/>
    <col min="11520" max="11520" width="10.28515625" style="72" customWidth="1"/>
    <col min="11521" max="11521" width="10" style="72" customWidth="1"/>
    <col min="11522" max="11523" width="8.140625" style="72" customWidth="1"/>
    <col min="11524" max="11525" width="0" style="72" hidden="1" customWidth="1"/>
    <col min="11526" max="11526" width="10.42578125" style="72" customWidth="1"/>
    <col min="11527" max="11527" width="10.42578125" style="72" bestFit="1" customWidth="1"/>
    <col min="11528" max="11528" width="7.7109375" style="72" bestFit="1" customWidth="1"/>
    <col min="11529" max="11529" width="11.5703125" style="72" customWidth="1"/>
    <col min="11530" max="11530" width="9.140625" style="72"/>
    <col min="11531" max="11531" width="8.5703125" style="72" customWidth="1"/>
    <col min="11532" max="11532" width="8" style="72" customWidth="1"/>
    <col min="11533" max="11767" width="9.140625" style="72"/>
    <col min="11768" max="11768" width="7.28515625" style="72" bestFit="1" customWidth="1"/>
    <col min="11769" max="11769" width="6.7109375" style="72" customWidth="1"/>
    <col min="11770" max="11770" width="7.28515625" style="72" bestFit="1" customWidth="1"/>
    <col min="11771" max="11771" width="9.42578125" style="72" bestFit="1" customWidth="1"/>
    <col min="11772" max="11772" width="47.140625" style="72" customWidth="1"/>
    <col min="11773" max="11773" width="10.42578125" style="72" bestFit="1" customWidth="1"/>
    <col min="11774" max="11774" width="11.7109375" style="72" customWidth="1"/>
    <col min="11775" max="11775" width="7.7109375" style="72" bestFit="1" customWidth="1"/>
    <col min="11776" max="11776" width="10.28515625" style="72" customWidth="1"/>
    <col min="11777" max="11777" width="10" style="72" customWidth="1"/>
    <col min="11778" max="11779" width="8.140625" style="72" customWidth="1"/>
    <col min="11780" max="11781" width="0" style="72" hidden="1" customWidth="1"/>
    <col min="11782" max="11782" width="10.42578125" style="72" customWidth="1"/>
    <col min="11783" max="11783" width="10.42578125" style="72" bestFit="1" customWidth="1"/>
    <col min="11784" max="11784" width="7.7109375" style="72" bestFit="1" customWidth="1"/>
    <col min="11785" max="11785" width="11.5703125" style="72" customWidth="1"/>
    <col min="11786" max="11786" width="9.140625" style="72"/>
    <col min="11787" max="11787" width="8.5703125" style="72" customWidth="1"/>
    <col min="11788" max="11788" width="8" style="72" customWidth="1"/>
    <col min="11789" max="12023" width="9.140625" style="72"/>
    <col min="12024" max="12024" width="7.28515625" style="72" bestFit="1" customWidth="1"/>
    <col min="12025" max="12025" width="6.7109375" style="72" customWidth="1"/>
    <col min="12026" max="12026" width="7.28515625" style="72" bestFit="1" customWidth="1"/>
    <col min="12027" max="12027" width="9.42578125" style="72" bestFit="1" customWidth="1"/>
    <col min="12028" max="12028" width="47.140625" style="72" customWidth="1"/>
    <col min="12029" max="12029" width="10.42578125" style="72" bestFit="1" customWidth="1"/>
    <col min="12030" max="12030" width="11.7109375" style="72" customWidth="1"/>
    <col min="12031" max="12031" width="7.7109375" style="72" bestFit="1" customWidth="1"/>
    <col min="12032" max="12032" width="10.28515625" style="72" customWidth="1"/>
    <col min="12033" max="12033" width="10" style="72" customWidth="1"/>
    <col min="12034" max="12035" width="8.140625" style="72" customWidth="1"/>
    <col min="12036" max="12037" width="0" style="72" hidden="1" customWidth="1"/>
    <col min="12038" max="12038" width="10.42578125" style="72" customWidth="1"/>
    <col min="12039" max="12039" width="10.42578125" style="72" bestFit="1" customWidth="1"/>
    <col min="12040" max="12040" width="7.7109375" style="72" bestFit="1" customWidth="1"/>
    <col min="12041" max="12041" width="11.5703125" style="72" customWidth="1"/>
    <col min="12042" max="12042" width="9.140625" style="72"/>
    <col min="12043" max="12043" width="8.5703125" style="72" customWidth="1"/>
    <col min="12044" max="12044" width="8" style="72" customWidth="1"/>
    <col min="12045" max="12279" width="9.140625" style="72"/>
    <col min="12280" max="12280" width="7.28515625" style="72" bestFit="1" customWidth="1"/>
    <col min="12281" max="12281" width="6.7109375" style="72" customWidth="1"/>
    <col min="12282" max="12282" width="7.28515625" style="72" bestFit="1" customWidth="1"/>
    <col min="12283" max="12283" width="9.42578125" style="72" bestFit="1" customWidth="1"/>
    <col min="12284" max="12284" width="47.140625" style="72" customWidth="1"/>
    <col min="12285" max="12285" width="10.42578125" style="72" bestFit="1" customWidth="1"/>
    <col min="12286" max="12286" width="11.7109375" style="72" customWidth="1"/>
    <col min="12287" max="12287" width="7.7109375" style="72" bestFit="1" customWidth="1"/>
    <col min="12288" max="12288" width="10.28515625" style="72" customWidth="1"/>
    <col min="12289" max="12289" width="10" style="72" customWidth="1"/>
    <col min="12290" max="12291" width="8.140625" style="72" customWidth="1"/>
    <col min="12292" max="12293" width="0" style="72" hidden="1" customWidth="1"/>
    <col min="12294" max="12294" width="10.42578125" style="72" customWidth="1"/>
    <col min="12295" max="12295" width="10.42578125" style="72" bestFit="1" customWidth="1"/>
    <col min="12296" max="12296" width="7.7109375" style="72" bestFit="1" customWidth="1"/>
    <col min="12297" max="12297" width="11.5703125" style="72" customWidth="1"/>
    <col min="12298" max="12298" width="9.140625" style="72"/>
    <col min="12299" max="12299" width="8.5703125" style="72" customWidth="1"/>
    <col min="12300" max="12300" width="8" style="72" customWidth="1"/>
    <col min="12301" max="12535" width="9.140625" style="72"/>
    <col min="12536" max="12536" width="7.28515625" style="72" bestFit="1" customWidth="1"/>
    <col min="12537" max="12537" width="6.7109375" style="72" customWidth="1"/>
    <col min="12538" max="12538" width="7.28515625" style="72" bestFit="1" customWidth="1"/>
    <col min="12539" max="12539" width="9.42578125" style="72" bestFit="1" customWidth="1"/>
    <col min="12540" max="12540" width="47.140625" style="72" customWidth="1"/>
    <col min="12541" max="12541" width="10.42578125" style="72" bestFit="1" customWidth="1"/>
    <col min="12542" max="12542" width="11.7109375" style="72" customWidth="1"/>
    <col min="12543" max="12543" width="7.7109375" style="72" bestFit="1" customWidth="1"/>
    <col min="12544" max="12544" width="10.28515625" style="72" customWidth="1"/>
    <col min="12545" max="12545" width="10" style="72" customWidth="1"/>
    <col min="12546" max="12547" width="8.140625" style="72" customWidth="1"/>
    <col min="12548" max="12549" width="0" style="72" hidden="1" customWidth="1"/>
    <col min="12550" max="12550" width="10.42578125" style="72" customWidth="1"/>
    <col min="12551" max="12551" width="10.42578125" style="72" bestFit="1" customWidth="1"/>
    <col min="12552" max="12552" width="7.7109375" style="72" bestFit="1" customWidth="1"/>
    <col min="12553" max="12553" width="11.5703125" style="72" customWidth="1"/>
    <col min="12554" max="12554" width="9.140625" style="72"/>
    <col min="12555" max="12555" width="8.5703125" style="72" customWidth="1"/>
    <col min="12556" max="12556" width="8" style="72" customWidth="1"/>
    <col min="12557" max="12791" width="9.140625" style="72"/>
    <col min="12792" max="12792" width="7.28515625" style="72" bestFit="1" customWidth="1"/>
    <col min="12793" max="12793" width="6.7109375" style="72" customWidth="1"/>
    <col min="12794" max="12794" width="7.28515625" style="72" bestFit="1" customWidth="1"/>
    <col min="12795" max="12795" width="9.42578125" style="72" bestFit="1" customWidth="1"/>
    <col min="12796" max="12796" width="47.140625" style="72" customWidth="1"/>
    <col min="12797" max="12797" width="10.42578125" style="72" bestFit="1" customWidth="1"/>
    <col min="12798" max="12798" width="11.7109375" style="72" customWidth="1"/>
    <col min="12799" max="12799" width="7.7109375" style="72" bestFit="1" customWidth="1"/>
    <col min="12800" max="12800" width="10.28515625" style="72" customWidth="1"/>
    <col min="12801" max="12801" width="10" style="72" customWidth="1"/>
    <col min="12802" max="12803" width="8.140625" style="72" customWidth="1"/>
    <col min="12804" max="12805" width="0" style="72" hidden="1" customWidth="1"/>
    <col min="12806" max="12806" width="10.42578125" style="72" customWidth="1"/>
    <col min="12807" max="12807" width="10.42578125" style="72" bestFit="1" customWidth="1"/>
    <col min="12808" max="12808" width="7.7109375" style="72" bestFit="1" customWidth="1"/>
    <col min="12809" max="12809" width="11.5703125" style="72" customWidth="1"/>
    <col min="12810" max="12810" width="9.140625" style="72"/>
    <col min="12811" max="12811" width="8.5703125" style="72" customWidth="1"/>
    <col min="12812" max="12812" width="8" style="72" customWidth="1"/>
    <col min="12813" max="13047" width="9.140625" style="72"/>
    <col min="13048" max="13048" width="7.28515625" style="72" bestFit="1" customWidth="1"/>
    <col min="13049" max="13049" width="6.7109375" style="72" customWidth="1"/>
    <col min="13050" max="13050" width="7.28515625" style="72" bestFit="1" customWidth="1"/>
    <col min="13051" max="13051" width="9.42578125" style="72" bestFit="1" customWidth="1"/>
    <col min="13052" max="13052" width="47.140625" style="72" customWidth="1"/>
    <col min="13053" max="13053" width="10.42578125" style="72" bestFit="1" customWidth="1"/>
    <col min="13054" max="13054" width="11.7109375" style="72" customWidth="1"/>
    <col min="13055" max="13055" width="7.7109375" style="72" bestFit="1" customWidth="1"/>
    <col min="13056" max="13056" width="10.28515625" style="72" customWidth="1"/>
    <col min="13057" max="13057" width="10" style="72" customWidth="1"/>
    <col min="13058" max="13059" width="8.140625" style="72" customWidth="1"/>
    <col min="13060" max="13061" width="0" style="72" hidden="1" customWidth="1"/>
    <col min="13062" max="13062" width="10.42578125" style="72" customWidth="1"/>
    <col min="13063" max="13063" width="10.42578125" style="72" bestFit="1" customWidth="1"/>
    <col min="13064" max="13064" width="7.7109375" style="72" bestFit="1" customWidth="1"/>
    <col min="13065" max="13065" width="11.5703125" style="72" customWidth="1"/>
    <col min="13066" max="13066" width="9.140625" style="72"/>
    <col min="13067" max="13067" width="8.5703125" style="72" customWidth="1"/>
    <col min="13068" max="13068" width="8" style="72" customWidth="1"/>
    <col min="13069" max="13303" width="9.140625" style="72"/>
    <col min="13304" max="13304" width="7.28515625" style="72" bestFit="1" customWidth="1"/>
    <col min="13305" max="13305" width="6.7109375" style="72" customWidth="1"/>
    <col min="13306" max="13306" width="7.28515625" style="72" bestFit="1" customWidth="1"/>
    <col min="13307" max="13307" width="9.42578125" style="72" bestFit="1" customWidth="1"/>
    <col min="13308" max="13308" width="47.140625" style="72" customWidth="1"/>
    <col min="13309" max="13309" width="10.42578125" style="72" bestFit="1" customWidth="1"/>
    <col min="13310" max="13310" width="11.7109375" style="72" customWidth="1"/>
    <col min="13311" max="13311" width="7.7109375" style="72" bestFit="1" customWidth="1"/>
    <col min="13312" max="13312" width="10.28515625" style="72" customWidth="1"/>
    <col min="13313" max="13313" width="10" style="72" customWidth="1"/>
    <col min="13314" max="13315" width="8.140625" style="72" customWidth="1"/>
    <col min="13316" max="13317" width="0" style="72" hidden="1" customWidth="1"/>
    <col min="13318" max="13318" width="10.42578125" style="72" customWidth="1"/>
    <col min="13319" max="13319" width="10.42578125" style="72" bestFit="1" customWidth="1"/>
    <col min="13320" max="13320" width="7.7109375" style="72" bestFit="1" customWidth="1"/>
    <col min="13321" max="13321" width="11.5703125" style="72" customWidth="1"/>
    <col min="13322" max="13322" width="9.140625" style="72"/>
    <col min="13323" max="13323" width="8.5703125" style="72" customWidth="1"/>
    <col min="13324" max="13324" width="8" style="72" customWidth="1"/>
    <col min="13325" max="13559" width="9.140625" style="72"/>
    <col min="13560" max="13560" width="7.28515625" style="72" bestFit="1" customWidth="1"/>
    <col min="13561" max="13561" width="6.7109375" style="72" customWidth="1"/>
    <col min="13562" max="13562" width="7.28515625" style="72" bestFit="1" customWidth="1"/>
    <col min="13563" max="13563" width="9.42578125" style="72" bestFit="1" customWidth="1"/>
    <col min="13564" max="13564" width="47.140625" style="72" customWidth="1"/>
    <col min="13565" max="13565" width="10.42578125" style="72" bestFit="1" customWidth="1"/>
    <col min="13566" max="13566" width="11.7109375" style="72" customWidth="1"/>
    <col min="13567" max="13567" width="7.7109375" style="72" bestFit="1" customWidth="1"/>
    <col min="13568" max="13568" width="10.28515625" style="72" customWidth="1"/>
    <col min="13569" max="13569" width="10" style="72" customWidth="1"/>
    <col min="13570" max="13571" width="8.140625" style="72" customWidth="1"/>
    <col min="13572" max="13573" width="0" style="72" hidden="1" customWidth="1"/>
    <col min="13574" max="13574" width="10.42578125" style="72" customWidth="1"/>
    <col min="13575" max="13575" width="10.42578125" style="72" bestFit="1" customWidth="1"/>
    <col min="13576" max="13576" width="7.7109375" style="72" bestFit="1" customWidth="1"/>
    <col min="13577" max="13577" width="11.5703125" style="72" customWidth="1"/>
    <col min="13578" max="13578" width="9.140625" style="72"/>
    <col min="13579" max="13579" width="8.5703125" style="72" customWidth="1"/>
    <col min="13580" max="13580" width="8" style="72" customWidth="1"/>
    <col min="13581" max="13815" width="9.140625" style="72"/>
    <col min="13816" max="13816" width="7.28515625" style="72" bestFit="1" customWidth="1"/>
    <col min="13817" max="13817" width="6.7109375" style="72" customWidth="1"/>
    <col min="13818" max="13818" width="7.28515625" style="72" bestFit="1" customWidth="1"/>
    <col min="13819" max="13819" width="9.42578125" style="72" bestFit="1" customWidth="1"/>
    <col min="13820" max="13820" width="47.140625" style="72" customWidth="1"/>
    <col min="13821" max="13821" width="10.42578125" style="72" bestFit="1" customWidth="1"/>
    <col min="13822" max="13822" width="11.7109375" style="72" customWidth="1"/>
    <col min="13823" max="13823" width="7.7109375" style="72" bestFit="1" customWidth="1"/>
    <col min="13824" max="13824" width="10.28515625" style="72" customWidth="1"/>
    <col min="13825" max="13825" width="10" style="72" customWidth="1"/>
    <col min="13826" max="13827" width="8.140625" style="72" customWidth="1"/>
    <col min="13828" max="13829" width="0" style="72" hidden="1" customWidth="1"/>
    <col min="13830" max="13830" width="10.42578125" style="72" customWidth="1"/>
    <col min="13831" max="13831" width="10.42578125" style="72" bestFit="1" customWidth="1"/>
    <col min="13832" max="13832" width="7.7109375" style="72" bestFit="1" customWidth="1"/>
    <col min="13833" max="13833" width="11.5703125" style="72" customWidth="1"/>
    <col min="13834" max="13834" width="9.140625" style="72"/>
    <col min="13835" max="13835" width="8.5703125" style="72" customWidth="1"/>
    <col min="13836" max="13836" width="8" style="72" customWidth="1"/>
    <col min="13837" max="14071" width="9.140625" style="72"/>
    <col min="14072" max="14072" width="7.28515625" style="72" bestFit="1" customWidth="1"/>
    <col min="14073" max="14073" width="6.7109375" style="72" customWidth="1"/>
    <col min="14074" max="14074" width="7.28515625" style="72" bestFit="1" customWidth="1"/>
    <col min="14075" max="14075" width="9.42578125" style="72" bestFit="1" customWidth="1"/>
    <col min="14076" max="14076" width="47.140625" style="72" customWidth="1"/>
    <col min="14077" max="14077" width="10.42578125" style="72" bestFit="1" customWidth="1"/>
    <col min="14078" max="14078" width="11.7109375" style="72" customWidth="1"/>
    <col min="14079" max="14079" width="7.7109375" style="72" bestFit="1" customWidth="1"/>
    <col min="14080" max="14080" width="10.28515625" style="72" customWidth="1"/>
    <col min="14081" max="14081" width="10" style="72" customWidth="1"/>
    <col min="14082" max="14083" width="8.140625" style="72" customWidth="1"/>
    <col min="14084" max="14085" width="0" style="72" hidden="1" customWidth="1"/>
    <col min="14086" max="14086" width="10.42578125" style="72" customWidth="1"/>
    <col min="14087" max="14087" width="10.42578125" style="72" bestFit="1" customWidth="1"/>
    <col min="14088" max="14088" width="7.7109375" style="72" bestFit="1" customWidth="1"/>
    <col min="14089" max="14089" width="11.5703125" style="72" customWidth="1"/>
    <col min="14090" max="14090" width="9.140625" style="72"/>
    <col min="14091" max="14091" width="8.5703125" style="72" customWidth="1"/>
    <col min="14092" max="14092" width="8" style="72" customWidth="1"/>
    <col min="14093" max="14327" width="9.140625" style="72"/>
    <col min="14328" max="14328" width="7.28515625" style="72" bestFit="1" customWidth="1"/>
    <col min="14329" max="14329" width="6.7109375" style="72" customWidth="1"/>
    <col min="14330" max="14330" width="7.28515625" style="72" bestFit="1" customWidth="1"/>
    <col min="14331" max="14331" width="9.42578125" style="72" bestFit="1" customWidth="1"/>
    <col min="14332" max="14332" width="47.140625" style="72" customWidth="1"/>
    <col min="14333" max="14333" width="10.42578125" style="72" bestFit="1" customWidth="1"/>
    <col min="14334" max="14334" width="11.7109375" style="72" customWidth="1"/>
    <col min="14335" max="14335" width="7.7109375" style="72" bestFit="1" customWidth="1"/>
    <col min="14336" max="14336" width="10.28515625" style="72" customWidth="1"/>
    <col min="14337" max="14337" width="10" style="72" customWidth="1"/>
    <col min="14338" max="14339" width="8.140625" style="72" customWidth="1"/>
    <col min="14340" max="14341" width="0" style="72" hidden="1" customWidth="1"/>
    <col min="14342" max="14342" width="10.42578125" style="72" customWidth="1"/>
    <col min="14343" max="14343" width="10.42578125" style="72" bestFit="1" customWidth="1"/>
    <col min="14344" max="14344" width="7.7109375" style="72" bestFit="1" customWidth="1"/>
    <col min="14345" max="14345" width="11.5703125" style="72" customWidth="1"/>
    <col min="14346" max="14346" width="9.140625" style="72"/>
    <col min="14347" max="14347" width="8.5703125" style="72" customWidth="1"/>
    <col min="14348" max="14348" width="8" style="72" customWidth="1"/>
    <col min="14349" max="14583" width="9.140625" style="72"/>
    <col min="14584" max="14584" width="7.28515625" style="72" bestFit="1" customWidth="1"/>
    <col min="14585" max="14585" width="6.7109375" style="72" customWidth="1"/>
    <col min="14586" max="14586" width="7.28515625" style="72" bestFit="1" customWidth="1"/>
    <col min="14587" max="14587" width="9.42578125" style="72" bestFit="1" customWidth="1"/>
    <col min="14588" max="14588" width="47.140625" style="72" customWidth="1"/>
    <col min="14589" max="14589" width="10.42578125" style="72" bestFit="1" customWidth="1"/>
    <col min="14590" max="14590" width="11.7109375" style="72" customWidth="1"/>
    <col min="14591" max="14591" width="7.7109375" style="72" bestFit="1" customWidth="1"/>
    <col min="14592" max="14592" width="10.28515625" style="72" customWidth="1"/>
    <col min="14593" max="14593" width="10" style="72" customWidth="1"/>
    <col min="14594" max="14595" width="8.140625" style="72" customWidth="1"/>
    <col min="14596" max="14597" width="0" style="72" hidden="1" customWidth="1"/>
    <col min="14598" max="14598" width="10.42578125" style="72" customWidth="1"/>
    <col min="14599" max="14599" width="10.42578125" style="72" bestFit="1" customWidth="1"/>
    <col min="14600" max="14600" width="7.7109375" style="72" bestFit="1" customWidth="1"/>
    <col min="14601" max="14601" width="11.5703125" style="72" customWidth="1"/>
    <col min="14602" max="14602" width="9.140625" style="72"/>
    <col min="14603" max="14603" width="8.5703125" style="72" customWidth="1"/>
    <col min="14604" max="14604" width="8" style="72" customWidth="1"/>
    <col min="14605" max="14839" width="9.140625" style="72"/>
    <col min="14840" max="14840" width="7.28515625" style="72" bestFit="1" customWidth="1"/>
    <col min="14841" max="14841" width="6.7109375" style="72" customWidth="1"/>
    <col min="14842" max="14842" width="7.28515625" style="72" bestFit="1" customWidth="1"/>
    <col min="14843" max="14843" width="9.42578125" style="72" bestFit="1" customWidth="1"/>
    <col min="14844" max="14844" width="47.140625" style="72" customWidth="1"/>
    <col min="14845" max="14845" width="10.42578125" style="72" bestFit="1" customWidth="1"/>
    <col min="14846" max="14846" width="11.7109375" style="72" customWidth="1"/>
    <col min="14847" max="14847" width="7.7109375" style="72" bestFit="1" customWidth="1"/>
    <col min="14848" max="14848" width="10.28515625" style="72" customWidth="1"/>
    <col min="14849" max="14849" width="10" style="72" customWidth="1"/>
    <col min="14850" max="14851" width="8.140625" style="72" customWidth="1"/>
    <col min="14852" max="14853" width="0" style="72" hidden="1" customWidth="1"/>
    <col min="14854" max="14854" width="10.42578125" style="72" customWidth="1"/>
    <col min="14855" max="14855" width="10.42578125" style="72" bestFit="1" customWidth="1"/>
    <col min="14856" max="14856" width="7.7109375" style="72" bestFit="1" customWidth="1"/>
    <col min="14857" max="14857" width="11.5703125" style="72" customWidth="1"/>
    <col min="14858" max="14858" width="9.140625" style="72"/>
    <col min="14859" max="14859" width="8.5703125" style="72" customWidth="1"/>
    <col min="14860" max="14860" width="8" style="72" customWidth="1"/>
    <col min="14861" max="15095" width="9.140625" style="72"/>
    <col min="15096" max="15096" width="7.28515625" style="72" bestFit="1" customWidth="1"/>
    <col min="15097" max="15097" width="6.7109375" style="72" customWidth="1"/>
    <col min="15098" max="15098" width="7.28515625" style="72" bestFit="1" customWidth="1"/>
    <col min="15099" max="15099" width="9.42578125" style="72" bestFit="1" customWidth="1"/>
    <col min="15100" max="15100" width="47.140625" style="72" customWidth="1"/>
    <col min="15101" max="15101" width="10.42578125" style="72" bestFit="1" customWidth="1"/>
    <col min="15102" max="15102" width="11.7109375" style="72" customWidth="1"/>
    <col min="15103" max="15103" width="7.7109375" style="72" bestFit="1" customWidth="1"/>
    <col min="15104" max="15104" width="10.28515625" style="72" customWidth="1"/>
    <col min="15105" max="15105" width="10" style="72" customWidth="1"/>
    <col min="15106" max="15107" width="8.140625" style="72" customWidth="1"/>
    <col min="15108" max="15109" width="0" style="72" hidden="1" customWidth="1"/>
    <col min="15110" max="15110" width="10.42578125" style="72" customWidth="1"/>
    <col min="15111" max="15111" width="10.42578125" style="72" bestFit="1" customWidth="1"/>
    <col min="15112" max="15112" width="7.7109375" style="72" bestFit="1" customWidth="1"/>
    <col min="15113" max="15113" width="11.5703125" style="72" customWidth="1"/>
    <col min="15114" max="15114" width="9.140625" style="72"/>
    <col min="15115" max="15115" width="8.5703125" style="72" customWidth="1"/>
    <col min="15116" max="15116" width="8" style="72" customWidth="1"/>
    <col min="15117" max="15351" width="9.140625" style="72"/>
    <col min="15352" max="15352" width="7.28515625" style="72" bestFit="1" customWidth="1"/>
    <col min="15353" max="15353" width="6.7109375" style="72" customWidth="1"/>
    <col min="15354" max="15354" width="7.28515625" style="72" bestFit="1" customWidth="1"/>
    <col min="15355" max="15355" width="9.42578125" style="72" bestFit="1" customWidth="1"/>
    <col min="15356" max="15356" width="47.140625" style="72" customWidth="1"/>
    <col min="15357" max="15357" width="10.42578125" style="72" bestFit="1" customWidth="1"/>
    <col min="15358" max="15358" width="11.7109375" style="72" customWidth="1"/>
    <col min="15359" max="15359" width="7.7109375" style="72" bestFit="1" customWidth="1"/>
    <col min="15360" max="15360" width="10.28515625" style="72" customWidth="1"/>
    <col min="15361" max="15361" width="10" style="72" customWidth="1"/>
    <col min="15362" max="15363" width="8.140625" style="72" customWidth="1"/>
    <col min="15364" max="15365" width="0" style="72" hidden="1" customWidth="1"/>
    <col min="15366" max="15366" width="10.42578125" style="72" customWidth="1"/>
    <col min="15367" max="15367" width="10.42578125" style="72" bestFit="1" customWidth="1"/>
    <col min="15368" max="15368" width="7.7109375" style="72" bestFit="1" customWidth="1"/>
    <col min="15369" max="15369" width="11.5703125" style="72" customWidth="1"/>
    <col min="15370" max="15370" width="9.140625" style="72"/>
    <col min="15371" max="15371" width="8.5703125" style="72" customWidth="1"/>
    <col min="15372" max="15372" width="8" style="72" customWidth="1"/>
    <col min="15373" max="15607" width="9.140625" style="72"/>
    <col min="15608" max="15608" width="7.28515625" style="72" bestFit="1" customWidth="1"/>
    <col min="15609" max="15609" width="6.7109375" style="72" customWidth="1"/>
    <col min="15610" max="15610" width="7.28515625" style="72" bestFit="1" customWidth="1"/>
    <col min="15611" max="15611" width="9.42578125" style="72" bestFit="1" customWidth="1"/>
    <col min="15612" max="15612" width="47.140625" style="72" customWidth="1"/>
    <col min="15613" max="15613" width="10.42578125" style="72" bestFit="1" customWidth="1"/>
    <col min="15614" max="15614" width="11.7109375" style="72" customWidth="1"/>
    <col min="15615" max="15615" width="7.7109375" style="72" bestFit="1" customWidth="1"/>
    <col min="15616" max="15616" width="10.28515625" style="72" customWidth="1"/>
    <col min="15617" max="15617" width="10" style="72" customWidth="1"/>
    <col min="15618" max="15619" width="8.140625" style="72" customWidth="1"/>
    <col min="15620" max="15621" width="0" style="72" hidden="1" customWidth="1"/>
    <col min="15622" max="15622" width="10.42578125" style="72" customWidth="1"/>
    <col min="15623" max="15623" width="10.42578125" style="72" bestFit="1" customWidth="1"/>
    <col min="15624" max="15624" width="7.7109375" style="72" bestFit="1" customWidth="1"/>
    <col min="15625" max="15625" width="11.5703125" style="72" customWidth="1"/>
    <col min="15626" max="15626" width="9.140625" style="72"/>
    <col min="15627" max="15627" width="8.5703125" style="72" customWidth="1"/>
    <col min="15628" max="15628" width="8" style="72" customWidth="1"/>
    <col min="15629" max="15863" width="9.140625" style="72"/>
    <col min="15864" max="15864" width="7.28515625" style="72" bestFit="1" customWidth="1"/>
    <col min="15865" max="15865" width="6.7109375" style="72" customWidth="1"/>
    <col min="15866" max="15866" width="7.28515625" style="72" bestFit="1" customWidth="1"/>
    <col min="15867" max="15867" width="9.42578125" style="72" bestFit="1" customWidth="1"/>
    <col min="15868" max="15868" width="47.140625" style="72" customWidth="1"/>
    <col min="15869" max="15869" width="10.42578125" style="72" bestFit="1" customWidth="1"/>
    <col min="15870" max="15870" width="11.7109375" style="72" customWidth="1"/>
    <col min="15871" max="15871" width="7.7109375" style="72" bestFit="1" customWidth="1"/>
    <col min="15872" max="15872" width="10.28515625" style="72" customWidth="1"/>
    <col min="15873" max="15873" width="10" style="72" customWidth="1"/>
    <col min="15874" max="15875" width="8.140625" style="72" customWidth="1"/>
    <col min="15876" max="15877" width="0" style="72" hidden="1" customWidth="1"/>
    <col min="15878" max="15878" width="10.42578125" style="72" customWidth="1"/>
    <col min="15879" max="15879" width="10.42578125" style="72" bestFit="1" customWidth="1"/>
    <col min="15880" max="15880" width="7.7109375" style="72" bestFit="1" customWidth="1"/>
    <col min="15881" max="15881" width="11.5703125" style="72" customWidth="1"/>
    <col min="15882" max="15882" width="9.140625" style="72"/>
    <col min="15883" max="15883" width="8.5703125" style="72" customWidth="1"/>
    <col min="15884" max="15884" width="8" style="72" customWidth="1"/>
    <col min="15885" max="16119" width="9.140625" style="72"/>
    <col min="16120" max="16120" width="7.28515625" style="72" bestFit="1" customWidth="1"/>
    <col min="16121" max="16121" width="6.7109375" style="72" customWidth="1"/>
    <col min="16122" max="16122" width="7.28515625" style="72" bestFit="1" customWidth="1"/>
    <col min="16123" max="16123" width="9.42578125" style="72" bestFit="1" customWidth="1"/>
    <col min="16124" max="16124" width="47.140625" style="72" customWidth="1"/>
    <col min="16125" max="16125" width="10.42578125" style="72" bestFit="1" customWidth="1"/>
    <col min="16126" max="16126" width="11.7109375" style="72" customWidth="1"/>
    <col min="16127" max="16127" width="7.7109375" style="72" bestFit="1" customWidth="1"/>
    <col min="16128" max="16128" width="10.28515625" style="72" customWidth="1"/>
    <col min="16129" max="16129" width="10" style="72" customWidth="1"/>
    <col min="16130" max="16131" width="8.140625" style="72" customWidth="1"/>
    <col min="16132" max="16133" width="0" style="72" hidden="1" customWidth="1"/>
    <col min="16134" max="16134" width="10.42578125" style="72" customWidth="1"/>
    <col min="16135" max="16135" width="10.42578125" style="72" bestFit="1" customWidth="1"/>
    <col min="16136" max="16136" width="7.7109375" style="72" bestFit="1" customWidth="1"/>
    <col min="16137" max="16137" width="11.5703125" style="72" customWidth="1"/>
    <col min="16138" max="16138" width="9.140625" style="72"/>
    <col min="16139" max="16139" width="8.5703125" style="72" customWidth="1"/>
    <col min="16140" max="16140" width="8" style="72" customWidth="1"/>
    <col min="16141" max="16384" width="9.140625" style="72"/>
  </cols>
  <sheetData>
    <row r="2" spans="1:65" ht="18.75" customHeight="1" x14ac:dyDescent="0.25">
      <c r="A2" s="283" t="s">
        <v>182</v>
      </c>
      <c r="B2" s="283"/>
      <c r="C2" s="283"/>
      <c r="D2" s="283"/>
      <c r="E2" s="283"/>
      <c r="F2" s="283"/>
      <c r="G2" s="283"/>
      <c r="H2" s="283"/>
      <c r="I2" s="283"/>
      <c r="J2" s="283"/>
      <c r="K2" s="283"/>
      <c r="L2" s="283"/>
      <c r="M2" s="283"/>
      <c r="N2" s="283"/>
      <c r="O2" s="283"/>
      <c r="P2" s="283"/>
      <c r="Q2" s="283"/>
      <c r="R2" s="283"/>
      <c r="S2" s="283"/>
      <c r="T2" s="283"/>
      <c r="U2" s="283"/>
    </row>
    <row r="3" spans="1:65" ht="12" customHeight="1" x14ac:dyDescent="0.2">
      <c r="C3" s="73"/>
      <c r="D3" s="73"/>
      <c r="E3" s="73"/>
      <c r="O3" s="199">
        <v>7.5345000000000004</v>
      </c>
      <c r="P3" s="160"/>
    </row>
    <row r="4" spans="1:65" ht="18.75" customHeight="1" x14ac:dyDescent="0.25">
      <c r="A4" s="284" t="s">
        <v>17</v>
      </c>
      <c r="B4" s="284" t="s">
        <v>72</v>
      </c>
      <c r="C4" s="284" t="s">
        <v>73</v>
      </c>
      <c r="D4" s="284" t="s">
        <v>74</v>
      </c>
      <c r="E4" s="286" t="s">
        <v>75</v>
      </c>
      <c r="F4" s="163"/>
      <c r="G4" s="163"/>
      <c r="H4" s="279" t="s">
        <v>181</v>
      </c>
      <c r="I4" s="280"/>
      <c r="J4" s="280"/>
      <c r="K4" s="280"/>
      <c r="L4" s="280"/>
      <c r="M4" s="280"/>
      <c r="N4" s="280"/>
      <c r="O4" s="281" t="s">
        <v>200</v>
      </c>
      <c r="P4" s="280"/>
      <c r="Q4" s="280"/>
      <c r="R4" s="280"/>
      <c r="S4" s="280"/>
      <c r="T4" s="280"/>
      <c r="U4" s="282"/>
    </row>
    <row r="5" spans="1:65" s="78" customFormat="1" ht="110.25" customHeight="1" x14ac:dyDescent="0.25">
      <c r="A5" s="285"/>
      <c r="B5" s="285"/>
      <c r="C5" s="285"/>
      <c r="D5" s="285"/>
      <c r="E5" s="287"/>
      <c r="F5" s="76" t="s">
        <v>81</v>
      </c>
      <c r="G5" s="76" t="s">
        <v>82</v>
      </c>
      <c r="H5" s="77" t="s">
        <v>183</v>
      </c>
      <c r="I5" s="74" t="s">
        <v>20</v>
      </c>
      <c r="J5" s="162" t="s">
        <v>76</v>
      </c>
      <c r="K5" s="74" t="s">
        <v>77</v>
      </c>
      <c r="L5" s="74" t="s">
        <v>78</v>
      </c>
      <c r="M5" s="75" t="s">
        <v>79</v>
      </c>
      <c r="N5" s="75" t="s">
        <v>80</v>
      </c>
      <c r="O5" s="77" t="s">
        <v>184</v>
      </c>
      <c r="P5" s="74" t="s">
        <v>20</v>
      </c>
      <c r="Q5" s="162" t="s">
        <v>76</v>
      </c>
      <c r="R5" s="74" t="s">
        <v>77</v>
      </c>
      <c r="S5" s="74" t="s">
        <v>78</v>
      </c>
      <c r="T5" s="75" t="s">
        <v>79</v>
      </c>
      <c r="U5" s="75" t="s">
        <v>80</v>
      </c>
    </row>
    <row r="6" spans="1:65" s="78" customFormat="1" ht="27.75" customHeight="1" x14ac:dyDescent="0.25">
      <c r="A6" s="278" t="s">
        <v>83</v>
      </c>
      <c r="B6" s="278"/>
      <c r="C6" s="278"/>
      <c r="D6" s="278"/>
      <c r="E6" s="278"/>
      <c r="F6" s="80"/>
      <c r="G6" s="80"/>
      <c r="H6" s="81">
        <f t="shared" ref="H6:H69" si="0">SUM(I6:N6)</f>
        <v>1202547</v>
      </c>
      <c r="I6" s="79">
        <f t="shared" ref="I6:N6" si="1">I7+I24+I84+I88</f>
        <v>1099997</v>
      </c>
      <c r="J6" s="79">
        <f t="shared" si="1"/>
        <v>0</v>
      </c>
      <c r="K6" s="79">
        <f t="shared" si="1"/>
        <v>37550</v>
      </c>
      <c r="L6" s="79">
        <f t="shared" si="1"/>
        <v>65000</v>
      </c>
      <c r="M6" s="79">
        <f t="shared" si="1"/>
        <v>0</v>
      </c>
      <c r="N6" s="79">
        <f t="shared" si="1"/>
        <v>0</v>
      </c>
      <c r="O6" s="81">
        <f t="shared" ref="O6:O69" si="2">SUM(P6:U6)</f>
        <v>159605.41509058329</v>
      </c>
      <c r="P6" s="79">
        <f t="shared" ref="P6:U6" si="3">P7+P24+P84+P88</f>
        <v>145994.69108766341</v>
      </c>
      <c r="Q6" s="79">
        <f t="shared" si="3"/>
        <v>0</v>
      </c>
      <c r="R6" s="79">
        <f t="shared" si="3"/>
        <v>4983.7414559692088</v>
      </c>
      <c r="S6" s="79">
        <f t="shared" si="3"/>
        <v>8626.9825469506923</v>
      </c>
      <c r="T6" s="79">
        <f t="shared" si="3"/>
        <v>0</v>
      </c>
      <c r="U6" s="79">
        <f t="shared" si="3"/>
        <v>0</v>
      </c>
    </row>
    <row r="7" spans="1:65" ht="15.95" customHeight="1" x14ac:dyDescent="0.3">
      <c r="A7" s="82">
        <v>31</v>
      </c>
      <c r="B7" s="82"/>
      <c r="C7" s="82"/>
      <c r="D7" s="82"/>
      <c r="E7" s="83" t="s">
        <v>24</v>
      </c>
      <c r="F7" s="85">
        <f>SUM(F9:F24)</f>
        <v>0</v>
      </c>
      <c r="G7" s="85">
        <f>SUM(G9:G24)</f>
        <v>0</v>
      </c>
      <c r="H7" s="86">
        <f t="shared" si="0"/>
        <v>652197</v>
      </c>
      <c r="I7" s="84">
        <f t="shared" ref="I7:N7" si="4">I8+I11+I18</f>
        <v>652197</v>
      </c>
      <c r="J7" s="84">
        <f t="shared" si="4"/>
        <v>0</v>
      </c>
      <c r="K7" s="84">
        <f t="shared" si="4"/>
        <v>0</v>
      </c>
      <c r="L7" s="84">
        <f t="shared" si="4"/>
        <v>0</v>
      </c>
      <c r="M7" s="84">
        <f t="shared" si="4"/>
        <v>0</v>
      </c>
      <c r="N7" s="84">
        <f t="shared" si="4"/>
        <v>0</v>
      </c>
      <c r="O7" s="86">
        <f t="shared" si="2"/>
        <v>86561.41747959386</v>
      </c>
      <c r="P7" s="84">
        <f t="shared" ref="P7:U7" si="5">P8+P11+P18</f>
        <v>86561.41747959386</v>
      </c>
      <c r="Q7" s="84">
        <f t="shared" si="5"/>
        <v>0</v>
      </c>
      <c r="R7" s="84">
        <f t="shared" si="5"/>
        <v>0</v>
      </c>
      <c r="S7" s="84">
        <f t="shared" si="5"/>
        <v>0</v>
      </c>
      <c r="T7" s="84">
        <f t="shared" si="5"/>
        <v>0</v>
      </c>
      <c r="U7" s="84">
        <f t="shared" si="5"/>
        <v>0</v>
      </c>
      <c r="V7" s="87"/>
      <c r="W7" s="87"/>
      <c r="X7" s="87"/>
      <c r="Y7" s="87"/>
      <c r="Z7" s="87"/>
      <c r="AA7" s="87"/>
      <c r="AB7" s="87"/>
      <c r="AC7" s="87"/>
      <c r="AD7" s="87"/>
      <c r="AE7" s="87"/>
      <c r="AF7" s="87"/>
      <c r="AG7" s="87"/>
      <c r="AH7" s="87"/>
      <c r="AI7" s="87"/>
      <c r="AJ7" s="87"/>
      <c r="AK7" s="87"/>
      <c r="AL7" s="87"/>
      <c r="AM7" s="87"/>
      <c r="AN7" s="87"/>
      <c r="AO7" s="87"/>
      <c r="AP7" s="87"/>
      <c r="AQ7" s="87"/>
      <c r="AR7" s="87"/>
      <c r="AS7" s="87"/>
      <c r="AT7" s="87"/>
      <c r="AU7" s="87"/>
      <c r="AV7" s="87"/>
      <c r="AW7" s="87"/>
      <c r="AX7" s="87"/>
      <c r="AY7" s="87"/>
      <c r="AZ7" s="87"/>
      <c r="BA7" s="87"/>
      <c r="BB7" s="87"/>
      <c r="BC7" s="87"/>
      <c r="BD7" s="87"/>
      <c r="BE7" s="87"/>
      <c r="BF7" s="87"/>
      <c r="BG7" s="87"/>
      <c r="BH7" s="87"/>
      <c r="BI7" s="87"/>
      <c r="BJ7" s="87"/>
      <c r="BK7" s="87"/>
      <c r="BL7" s="87"/>
      <c r="BM7" s="87"/>
    </row>
    <row r="8" spans="1:65" s="91" customFormat="1" ht="15.95" customHeight="1" x14ac:dyDescent="0.3">
      <c r="A8" s="88"/>
      <c r="B8" s="88">
        <v>311</v>
      </c>
      <c r="C8" s="88"/>
      <c r="D8" s="88"/>
      <c r="E8" s="89" t="s">
        <v>84</v>
      </c>
      <c r="H8" s="92">
        <f t="shared" si="0"/>
        <v>543520</v>
      </c>
      <c r="I8" s="90">
        <f>I9</f>
        <v>543520</v>
      </c>
      <c r="J8" s="90">
        <f t="shared" ref="J8:N9" si="6">J9</f>
        <v>0</v>
      </c>
      <c r="K8" s="90">
        <f t="shared" si="6"/>
        <v>0</v>
      </c>
      <c r="L8" s="90">
        <f t="shared" si="6"/>
        <v>0</v>
      </c>
      <c r="M8" s="90">
        <f t="shared" si="6"/>
        <v>0</v>
      </c>
      <c r="N8" s="90">
        <f t="shared" si="6"/>
        <v>0</v>
      </c>
      <c r="O8" s="92">
        <f t="shared" si="2"/>
        <v>72137.50082951755</v>
      </c>
      <c r="P8" s="90">
        <f>P9</f>
        <v>72137.50082951755</v>
      </c>
      <c r="Q8" s="90">
        <f t="shared" ref="Q8:U9" si="7">Q9</f>
        <v>0</v>
      </c>
      <c r="R8" s="90">
        <f t="shared" si="7"/>
        <v>0</v>
      </c>
      <c r="S8" s="90">
        <f t="shared" si="7"/>
        <v>0</v>
      </c>
      <c r="T8" s="90">
        <f t="shared" si="7"/>
        <v>0</v>
      </c>
      <c r="U8" s="90">
        <f t="shared" si="7"/>
        <v>0</v>
      </c>
      <c r="V8" s="93"/>
      <c r="W8" s="93"/>
      <c r="X8" s="93"/>
      <c r="Y8" s="93"/>
      <c r="Z8" s="93"/>
      <c r="AA8" s="93"/>
      <c r="AB8" s="93"/>
      <c r="AC8" s="93"/>
      <c r="AD8" s="93"/>
      <c r="AE8" s="93"/>
      <c r="AF8" s="93"/>
      <c r="AG8" s="93"/>
      <c r="AH8" s="93"/>
      <c r="AI8" s="93"/>
      <c r="AJ8" s="93"/>
      <c r="AK8" s="93"/>
      <c r="AL8" s="93"/>
      <c r="AM8" s="93"/>
      <c r="AN8" s="93"/>
      <c r="AO8" s="93"/>
      <c r="AP8" s="93"/>
      <c r="AQ8" s="93"/>
      <c r="AR8" s="93"/>
      <c r="AS8" s="93"/>
      <c r="AT8" s="93"/>
      <c r="AU8" s="93"/>
      <c r="AV8" s="93"/>
      <c r="AW8" s="93"/>
      <c r="AX8" s="93"/>
      <c r="AY8" s="93"/>
      <c r="AZ8" s="93"/>
      <c r="BA8" s="93"/>
      <c r="BB8" s="93"/>
      <c r="BC8" s="93"/>
      <c r="BD8" s="93"/>
      <c r="BE8" s="93"/>
      <c r="BF8" s="93"/>
      <c r="BG8" s="93"/>
      <c r="BH8" s="93"/>
      <c r="BI8" s="93"/>
      <c r="BJ8" s="93"/>
      <c r="BK8" s="93"/>
      <c r="BL8" s="93"/>
      <c r="BM8" s="93"/>
    </row>
    <row r="9" spans="1:65" s="97" customFormat="1" ht="15.95" customHeight="1" x14ac:dyDescent="0.3">
      <c r="A9" s="94"/>
      <c r="B9" s="94"/>
      <c r="C9" s="94">
        <v>3111</v>
      </c>
      <c r="D9" s="94"/>
      <c r="E9" s="95" t="s">
        <v>85</v>
      </c>
      <c r="F9" s="97">
        <v>0</v>
      </c>
      <c r="G9" s="97">
        <v>0</v>
      </c>
      <c r="H9" s="98">
        <f t="shared" si="0"/>
        <v>543520</v>
      </c>
      <c r="I9" s="96">
        <f>I10</f>
        <v>543520</v>
      </c>
      <c r="J9" s="96">
        <f t="shared" si="6"/>
        <v>0</v>
      </c>
      <c r="K9" s="96">
        <f t="shared" si="6"/>
        <v>0</v>
      </c>
      <c r="L9" s="96">
        <f t="shared" si="6"/>
        <v>0</v>
      </c>
      <c r="M9" s="96">
        <f t="shared" si="6"/>
        <v>0</v>
      </c>
      <c r="N9" s="96">
        <f t="shared" si="6"/>
        <v>0</v>
      </c>
      <c r="O9" s="98">
        <f t="shared" si="2"/>
        <v>72137.50082951755</v>
      </c>
      <c r="P9" s="96">
        <f>P10</f>
        <v>72137.50082951755</v>
      </c>
      <c r="Q9" s="96">
        <f t="shared" si="7"/>
        <v>0</v>
      </c>
      <c r="R9" s="96">
        <f t="shared" si="7"/>
        <v>0</v>
      </c>
      <c r="S9" s="96">
        <f t="shared" si="7"/>
        <v>0</v>
      </c>
      <c r="T9" s="96">
        <f t="shared" si="7"/>
        <v>0</v>
      </c>
      <c r="U9" s="96">
        <f t="shared" si="7"/>
        <v>0</v>
      </c>
      <c r="V9" s="93"/>
      <c r="W9" s="93"/>
      <c r="X9" s="93"/>
      <c r="Y9" s="93"/>
      <c r="Z9" s="93"/>
      <c r="AA9" s="93"/>
      <c r="AB9" s="93"/>
      <c r="AC9" s="93"/>
      <c r="AD9" s="93"/>
      <c r="AE9" s="93"/>
      <c r="AF9" s="93"/>
      <c r="AG9" s="93"/>
      <c r="AH9" s="93"/>
      <c r="AI9" s="93"/>
      <c r="AJ9" s="93"/>
      <c r="AK9" s="93"/>
      <c r="AL9" s="93"/>
      <c r="AM9" s="93"/>
      <c r="AN9" s="93"/>
      <c r="AO9" s="93"/>
      <c r="AP9" s="93"/>
      <c r="AQ9" s="93"/>
      <c r="AR9" s="93"/>
      <c r="AS9" s="93"/>
      <c r="AT9" s="93"/>
      <c r="AU9" s="93"/>
      <c r="AV9" s="93"/>
      <c r="AW9" s="93"/>
      <c r="AX9" s="93"/>
      <c r="AY9" s="93"/>
      <c r="AZ9" s="93"/>
      <c r="BA9" s="93"/>
      <c r="BB9" s="93"/>
      <c r="BC9" s="93"/>
      <c r="BD9" s="93"/>
      <c r="BE9" s="93"/>
      <c r="BF9" s="93"/>
      <c r="BG9" s="93"/>
      <c r="BH9" s="93"/>
      <c r="BI9" s="93"/>
      <c r="BJ9" s="93"/>
      <c r="BK9" s="93"/>
      <c r="BL9" s="93"/>
      <c r="BM9" s="93"/>
    </row>
    <row r="10" spans="1:65" s="87" customFormat="1" ht="15.95" customHeight="1" x14ac:dyDescent="0.3">
      <c r="A10" s="99"/>
      <c r="B10" s="99"/>
      <c r="C10" s="100"/>
      <c r="D10" s="99">
        <v>31111</v>
      </c>
      <c r="E10" s="101" t="s">
        <v>86</v>
      </c>
      <c r="H10" s="103">
        <f t="shared" si="0"/>
        <v>543520</v>
      </c>
      <c r="I10" s="102">
        <v>543520</v>
      </c>
      <c r="J10" s="102"/>
      <c r="K10" s="102"/>
      <c r="L10" s="102"/>
      <c r="M10" s="102"/>
      <c r="N10" s="102"/>
      <c r="O10" s="103">
        <f t="shared" si="2"/>
        <v>72137.50082951755</v>
      </c>
      <c r="P10" s="102">
        <f t="shared" ref="P10:U10" si="8">I10/$O$3</f>
        <v>72137.50082951755</v>
      </c>
      <c r="Q10" s="102">
        <f t="shared" si="8"/>
        <v>0</v>
      </c>
      <c r="R10" s="102">
        <f t="shared" si="8"/>
        <v>0</v>
      </c>
      <c r="S10" s="102">
        <f t="shared" si="8"/>
        <v>0</v>
      </c>
      <c r="T10" s="102">
        <f t="shared" si="8"/>
        <v>0</v>
      </c>
      <c r="U10" s="102">
        <f t="shared" si="8"/>
        <v>0</v>
      </c>
    </row>
    <row r="11" spans="1:65" s="91" customFormat="1" ht="15.95" customHeight="1" x14ac:dyDescent="0.3">
      <c r="A11" s="88"/>
      <c r="B11" s="88">
        <v>312</v>
      </c>
      <c r="C11" s="88"/>
      <c r="D11" s="88"/>
      <c r="E11" s="89" t="s">
        <v>87</v>
      </c>
      <c r="H11" s="92">
        <f t="shared" si="0"/>
        <v>19000</v>
      </c>
      <c r="I11" s="90">
        <f t="shared" ref="I11:N11" si="9">I12</f>
        <v>19000</v>
      </c>
      <c r="J11" s="90">
        <f t="shared" si="9"/>
        <v>0</v>
      </c>
      <c r="K11" s="90">
        <f t="shared" si="9"/>
        <v>0</v>
      </c>
      <c r="L11" s="90">
        <f t="shared" si="9"/>
        <v>0</v>
      </c>
      <c r="M11" s="90">
        <f t="shared" si="9"/>
        <v>0</v>
      </c>
      <c r="N11" s="90">
        <f t="shared" si="9"/>
        <v>0</v>
      </c>
      <c r="O11" s="92">
        <f t="shared" si="2"/>
        <v>2521.7333598778951</v>
      </c>
      <c r="P11" s="90">
        <f t="shared" ref="P11:U11" si="10">P12</f>
        <v>2521.7333598778951</v>
      </c>
      <c r="Q11" s="90">
        <f t="shared" si="10"/>
        <v>0</v>
      </c>
      <c r="R11" s="90">
        <f t="shared" si="10"/>
        <v>0</v>
      </c>
      <c r="S11" s="90">
        <f t="shared" si="10"/>
        <v>0</v>
      </c>
      <c r="T11" s="90">
        <f t="shared" si="10"/>
        <v>0</v>
      </c>
      <c r="U11" s="90">
        <f t="shared" si="10"/>
        <v>0</v>
      </c>
      <c r="V11" s="93"/>
      <c r="W11" s="93"/>
      <c r="X11" s="93"/>
      <c r="Y11" s="93"/>
      <c r="Z11" s="93"/>
      <c r="AA11" s="93"/>
      <c r="AB11" s="93"/>
      <c r="AC11" s="93"/>
      <c r="AD11" s="93"/>
      <c r="AE11" s="93"/>
      <c r="AF11" s="93"/>
      <c r="AG11" s="93"/>
      <c r="AH11" s="93"/>
      <c r="AI11" s="93"/>
      <c r="AJ11" s="93"/>
      <c r="AK11" s="93"/>
      <c r="AL11" s="93"/>
      <c r="AM11" s="93"/>
      <c r="AN11" s="93"/>
      <c r="AO11" s="93"/>
      <c r="AP11" s="93"/>
      <c r="AQ11" s="93"/>
      <c r="AR11" s="93"/>
      <c r="AS11" s="93"/>
      <c r="AT11" s="93"/>
      <c r="AU11" s="93"/>
      <c r="AV11" s="93"/>
      <c r="AW11" s="93"/>
      <c r="AX11" s="93"/>
      <c r="AY11" s="93"/>
      <c r="AZ11" s="93"/>
      <c r="BA11" s="93"/>
      <c r="BB11" s="93"/>
      <c r="BC11" s="93"/>
      <c r="BD11" s="93"/>
      <c r="BE11" s="93"/>
      <c r="BF11" s="93"/>
      <c r="BG11" s="93"/>
      <c r="BH11" s="93"/>
      <c r="BI11" s="93"/>
      <c r="BJ11" s="93"/>
      <c r="BK11" s="93"/>
      <c r="BL11" s="93"/>
      <c r="BM11" s="93"/>
    </row>
    <row r="12" spans="1:65" s="97" customFormat="1" ht="15.95" customHeight="1" x14ac:dyDescent="0.3">
      <c r="A12" s="94"/>
      <c r="B12" s="94"/>
      <c r="C12" s="94">
        <v>3121</v>
      </c>
      <c r="D12" s="94"/>
      <c r="E12" s="95" t="s">
        <v>87</v>
      </c>
      <c r="F12" s="97">
        <v>0</v>
      </c>
      <c r="G12" s="97">
        <v>0</v>
      </c>
      <c r="H12" s="98">
        <f t="shared" si="0"/>
        <v>19000</v>
      </c>
      <c r="I12" s="96">
        <f>SUM(I13:I17)</f>
        <v>19000</v>
      </c>
      <c r="J12" s="96">
        <f t="shared" ref="J12:N12" si="11">SUM(J14:J17)</f>
        <v>0</v>
      </c>
      <c r="K12" s="96">
        <f t="shared" si="11"/>
        <v>0</v>
      </c>
      <c r="L12" s="96">
        <f t="shared" si="11"/>
        <v>0</v>
      </c>
      <c r="M12" s="96">
        <f t="shared" si="11"/>
        <v>0</v>
      </c>
      <c r="N12" s="96">
        <f t="shared" si="11"/>
        <v>0</v>
      </c>
      <c r="O12" s="98">
        <f t="shared" si="2"/>
        <v>2521.7333598778951</v>
      </c>
      <c r="P12" s="96">
        <f>SUM(P13:P17)</f>
        <v>2521.7333598778951</v>
      </c>
      <c r="Q12" s="96">
        <f t="shared" ref="Q12:U12" si="12">SUM(Q14:Q17)</f>
        <v>0</v>
      </c>
      <c r="R12" s="96">
        <f t="shared" si="12"/>
        <v>0</v>
      </c>
      <c r="S12" s="96">
        <f t="shared" si="12"/>
        <v>0</v>
      </c>
      <c r="T12" s="96">
        <f t="shared" si="12"/>
        <v>0</v>
      </c>
      <c r="U12" s="96">
        <f t="shared" si="12"/>
        <v>0</v>
      </c>
      <c r="V12" s="93"/>
      <c r="W12" s="93"/>
      <c r="X12" s="93"/>
      <c r="Y12" s="93"/>
      <c r="Z12" s="93"/>
      <c r="AA12" s="93"/>
      <c r="AB12" s="93"/>
      <c r="AC12" s="93"/>
      <c r="AD12" s="93"/>
      <c r="AE12" s="93"/>
      <c r="AF12" s="93"/>
      <c r="AG12" s="93"/>
      <c r="AH12" s="93"/>
      <c r="AI12" s="93"/>
      <c r="AJ12" s="93"/>
      <c r="AK12" s="93"/>
      <c r="AL12" s="93"/>
      <c r="AM12" s="93"/>
      <c r="AN12" s="93"/>
      <c r="AO12" s="93"/>
      <c r="AP12" s="93"/>
      <c r="AQ12" s="93"/>
      <c r="AR12" s="93"/>
      <c r="AS12" s="93"/>
      <c r="AT12" s="93"/>
      <c r="AU12" s="93"/>
      <c r="AV12" s="93"/>
      <c r="AW12" s="93"/>
      <c r="AX12" s="93"/>
      <c r="AY12" s="93"/>
      <c r="AZ12" s="93"/>
      <c r="BA12" s="93"/>
      <c r="BB12" s="93"/>
      <c r="BC12" s="93"/>
      <c r="BD12" s="93"/>
      <c r="BE12" s="93"/>
      <c r="BF12" s="93"/>
      <c r="BG12" s="93"/>
      <c r="BH12" s="93"/>
      <c r="BI12" s="93"/>
      <c r="BJ12" s="93"/>
      <c r="BK12" s="93"/>
      <c r="BL12" s="93"/>
      <c r="BM12" s="93"/>
    </row>
    <row r="13" spans="1:65" s="87" customFormat="1" ht="15.95" customHeight="1" x14ac:dyDescent="0.3">
      <c r="A13" s="99"/>
      <c r="B13" s="99"/>
      <c r="C13" s="100"/>
      <c r="D13" s="99">
        <v>31212</v>
      </c>
      <c r="E13" s="101" t="s">
        <v>88</v>
      </c>
      <c r="H13" s="103">
        <f t="shared" si="0"/>
        <v>6000</v>
      </c>
      <c r="I13" s="102">
        <v>6000</v>
      </c>
      <c r="J13" s="102"/>
      <c r="K13" s="102"/>
      <c r="L13" s="102"/>
      <c r="M13" s="102"/>
      <c r="N13" s="102"/>
      <c r="O13" s="103">
        <f t="shared" si="2"/>
        <v>796.33685048775624</v>
      </c>
      <c r="P13" s="102">
        <f t="shared" ref="P13:U17" si="13">I13/$O$3</f>
        <v>796.33685048775624</v>
      </c>
      <c r="Q13" s="102">
        <f t="shared" si="13"/>
        <v>0</v>
      </c>
      <c r="R13" s="102">
        <f t="shared" si="13"/>
        <v>0</v>
      </c>
      <c r="S13" s="102">
        <f t="shared" si="13"/>
        <v>0</v>
      </c>
      <c r="T13" s="102">
        <f t="shared" si="13"/>
        <v>0</v>
      </c>
      <c r="U13" s="102">
        <f t="shared" si="13"/>
        <v>0</v>
      </c>
    </row>
    <row r="14" spans="1:65" s="87" customFormat="1" ht="15.95" customHeight="1" x14ac:dyDescent="0.3">
      <c r="A14" s="99"/>
      <c r="B14" s="99"/>
      <c r="C14" s="100"/>
      <c r="D14" s="99">
        <v>31213</v>
      </c>
      <c r="E14" s="101" t="s">
        <v>89</v>
      </c>
      <c r="H14" s="103">
        <f t="shared" si="0"/>
        <v>0</v>
      </c>
      <c r="I14" s="102"/>
      <c r="J14" s="102"/>
      <c r="K14" s="102"/>
      <c r="L14" s="102"/>
      <c r="M14" s="102"/>
      <c r="N14" s="102"/>
      <c r="O14" s="103">
        <f t="shared" si="2"/>
        <v>0</v>
      </c>
      <c r="P14" s="102">
        <f t="shared" si="13"/>
        <v>0</v>
      </c>
      <c r="Q14" s="102">
        <f t="shared" si="13"/>
        <v>0</v>
      </c>
      <c r="R14" s="102">
        <f t="shared" si="13"/>
        <v>0</v>
      </c>
      <c r="S14" s="102">
        <f t="shared" si="13"/>
        <v>0</v>
      </c>
      <c r="T14" s="102">
        <f t="shared" si="13"/>
        <v>0</v>
      </c>
      <c r="U14" s="102">
        <f t="shared" si="13"/>
        <v>0</v>
      </c>
    </row>
    <row r="15" spans="1:65" s="87" customFormat="1" ht="15.95" customHeight="1" x14ac:dyDescent="0.3">
      <c r="A15" s="99"/>
      <c r="B15" s="99"/>
      <c r="C15" s="100"/>
      <c r="D15" s="99">
        <v>31215</v>
      </c>
      <c r="E15" s="101" t="s">
        <v>90</v>
      </c>
      <c r="H15" s="103">
        <f t="shared" si="0"/>
        <v>4000</v>
      </c>
      <c r="I15" s="102">
        <v>4000</v>
      </c>
      <c r="J15" s="102"/>
      <c r="K15" s="102"/>
      <c r="L15" s="102"/>
      <c r="M15" s="102"/>
      <c r="N15" s="102"/>
      <c r="O15" s="103">
        <f t="shared" si="2"/>
        <v>530.89123365850423</v>
      </c>
      <c r="P15" s="102">
        <f t="shared" si="13"/>
        <v>530.89123365850423</v>
      </c>
      <c r="Q15" s="102">
        <f t="shared" si="13"/>
        <v>0</v>
      </c>
      <c r="R15" s="102">
        <f t="shared" si="13"/>
        <v>0</v>
      </c>
      <c r="S15" s="102">
        <f t="shared" si="13"/>
        <v>0</v>
      </c>
      <c r="T15" s="102">
        <f t="shared" si="13"/>
        <v>0</v>
      </c>
      <c r="U15" s="102">
        <f t="shared" si="13"/>
        <v>0</v>
      </c>
    </row>
    <row r="16" spans="1:65" s="87" customFormat="1" ht="15.95" customHeight="1" x14ac:dyDescent="0.3">
      <c r="A16" s="99"/>
      <c r="B16" s="99"/>
      <c r="C16" s="100"/>
      <c r="D16" s="99">
        <v>31216</v>
      </c>
      <c r="E16" s="101" t="s">
        <v>91</v>
      </c>
      <c r="H16" s="103">
        <f t="shared" si="0"/>
        <v>9000</v>
      </c>
      <c r="I16" s="102">
        <v>9000</v>
      </c>
      <c r="J16" s="102"/>
      <c r="K16" s="102"/>
      <c r="L16" s="102"/>
      <c r="M16" s="102"/>
      <c r="N16" s="102"/>
      <c r="O16" s="103">
        <f t="shared" si="2"/>
        <v>1194.5052757316344</v>
      </c>
      <c r="P16" s="102">
        <f t="shared" si="13"/>
        <v>1194.5052757316344</v>
      </c>
      <c r="Q16" s="102">
        <f t="shared" si="13"/>
        <v>0</v>
      </c>
      <c r="R16" s="102">
        <f t="shared" si="13"/>
        <v>0</v>
      </c>
      <c r="S16" s="102">
        <f t="shared" si="13"/>
        <v>0</v>
      </c>
      <c r="T16" s="102">
        <f t="shared" si="13"/>
        <v>0</v>
      </c>
      <c r="U16" s="102">
        <f t="shared" si="13"/>
        <v>0</v>
      </c>
    </row>
    <row r="17" spans="1:65" s="87" customFormat="1" ht="15.95" customHeight="1" x14ac:dyDescent="0.3">
      <c r="A17" s="99"/>
      <c r="B17" s="99"/>
      <c r="C17" s="100"/>
      <c r="D17" s="99">
        <v>31219</v>
      </c>
      <c r="E17" s="101" t="s">
        <v>92</v>
      </c>
      <c r="H17" s="103">
        <f t="shared" si="0"/>
        <v>0</v>
      </c>
      <c r="I17" s="102"/>
      <c r="J17" s="102"/>
      <c r="K17" s="102"/>
      <c r="L17" s="102"/>
      <c r="M17" s="102"/>
      <c r="N17" s="102"/>
      <c r="O17" s="103">
        <f t="shared" si="2"/>
        <v>0</v>
      </c>
      <c r="P17" s="102">
        <f t="shared" si="13"/>
        <v>0</v>
      </c>
      <c r="Q17" s="102">
        <f t="shared" si="13"/>
        <v>0</v>
      </c>
      <c r="R17" s="102">
        <f t="shared" si="13"/>
        <v>0</v>
      </c>
      <c r="S17" s="102">
        <f t="shared" si="13"/>
        <v>0</v>
      </c>
      <c r="T17" s="102">
        <f t="shared" si="13"/>
        <v>0</v>
      </c>
      <c r="U17" s="102">
        <f t="shared" si="13"/>
        <v>0</v>
      </c>
    </row>
    <row r="18" spans="1:65" s="91" customFormat="1" ht="15.95" customHeight="1" x14ac:dyDescent="0.3">
      <c r="A18" s="88"/>
      <c r="B18" s="88">
        <v>313</v>
      </c>
      <c r="C18" s="88"/>
      <c r="D18" s="88"/>
      <c r="E18" s="89" t="s">
        <v>93</v>
      </c>
      <c r="H18" s="92">
        <f t="shared" si="0"/>
        <v>89677</v>
      </c>
      <c r="I18" s="90">
        <f t="shared" ref="I18:N18" si="14">I19+I22</f>
        <v>89677</v>
      </c>
      <c r="J18" s="90">
        <f t="shared" si="14"/>
        <v>0</v>
      </c>
      <c r="K18" s="90">
        <f t="shared" si="14"/>
        <v>0</v>
      </c>
      <c r="L18" s="90">
        <f t="shared" si="14"/>
        <v>0</v>
      </c>
      <c r="M18" s="90">
        <f t="shared" si="14"/>
        <v>0</v>
      </c>
      <c r="N18" s="90">
        <f t="shared" si="14"/>
        <v>0</v>
      </c>
      <c r="O18" s="92">
        <f t="shared" si="2"/>
        <v>11902.18329019842</v>
      </c>
      <c r="P18" s="90">
        <f t="shared" ref="P18:U18" si="15">P19+P22</f>
        <v>11902.18329019842</v>
      </c>
      <c r="Q18" s="90">
        <f t="shared" si="15"/>
        <v>0</v>
      </c>
      <c r="R18" s="90">
        <f t="shared" si="15"/>
        <v>0</v>
      </c>
      <c r="S18" s="90">
        <f t="shared" si="15"/>
        <v>0</v>
      </c>
      <c r="T18" s="90">
        <f t="shared" si="15"/>
        <v>0</v>
      </c>
      <c r="U18" s="90">
        <f t="shared" si="15"/>
        <v>0</v>
      </c>
      <c r="V18" s="93"/>
      <c r="W18" s="93"/>
      <c r="X18" s="93"/>
      <c r="Y18" s="93"/>
      <c r="Z18" s="93"/>
      <c r="AA18" s="93"/>
      <c r="AB18" s="93"/>
      <c r="AC18" s="93"/>
      <c r="AD18" s="93"/>
      <c r="AE18" s="93"/>
      <c r="AF18" s="93"/>
      <c r="AG18" s="93"/>
      <c r="AH18" s="93"/>
      <c r="AI18" s="93"/>
      <c r="AJ18" s="93"/>
      <c r="AK18" s="93"/>
      <c r="AL18" s="93"/>
      <c r="AM18" s="93"/>
      <c r="AN18" s="93"/>
      <c r="AO18" s="93"/>
      <c r="AP18" s="93"/>
      <c r="AQ18" s="93"/>
      <c r="AR18" s="93"/>
      <c r="AS18" s="93"/>
      <c r="AT18" s="93"/>
      <c r="AU18" s="93"/>
      <c r="AV18" s="93"/>
      <c r="AW18" s="93"/>
      <c r="AX18" s="93"/>
      <c r="AY18" s="93"/>
      <c r="AZ18" s="93"/>
      <c r="BA18" s="93"/>
      <c r="BB18" s="93"/>
      <c r="BC18" s="93"/>
      <c r="BD18" s="93"/>
      <c r="BE18" s="93"/>
      <c r="BF18" s="93"/>
      <c r="BG18" s="93"/>
      <c r="BH18" s="93"/>
      <c r="BI18" s="93"/>
      <c r="BJ18" s="93"/>
      <c r="BK18" s="93"/>
      <c r="BL18" s="93"/>
      <c r="BM18" s="93"/>
    </row>
    <row r="19" spans="1:65" s="97" customFormat="1" ht="15.95" customHeight="1" x14ac:dyDescent="0.3">
      <c r="A19" s="94"/>
      <c r="B19" s="94"/>
      <c r="C19" s="94">
        <v>3132</v>
      </c>
      <c r="D19" s="94"/>
      <c r="E19" s="95" t="s">
        <v>94</v>
      </c>
      <c r="F19" s="97">
        <v>0</v>
      </c>
      <c r="G19" s="97">
        <v>0</v>
      </c>
      <c r="H19" s="98">
        <f t="shared" si="0"/>
        <v>89677</v>
      </c>
      <c r="I19" s="96">
        <f t="shared" ref="I19:N19" si="16">SUM(I20:I21)</f>
        <v>89677</v>
      </c>
      <c r="J19" s="96">
        <f t="shared" si="16"/>
        <v>0</v>
      </c>
      <c r="K19" s="96">
        <f t="shared" si="16"/>
        <v>0</v>
      </c>
      <c r="L19" s="96">
        <f t="shared" si="16"/>
        <v>0</v>
      </c>
      <c r="M19" s="96">
        <f t="shared" si="16"/>
        <v>0</v>
      </c>
      <c r="N19" s="96">
        <f t="shared" si="16"/>
        <v>0</v>
      </c>
      <c r="O19" s="98">
        <f t="shared" si="2"/>
        <v>11902.18329019842</v>
      </c>
      <c r="P19" s="96">
        <f t="shared" ref="P19:U19" si="17">SUM(P20:P21)</f>
        <v>11902.18329019842</v>
      </c>
      <c r="Q19" s="96">
        <f t="shared" si="17"/>
        <v>0</v>
      </c>
      <c r="R19" s="96">
        <f t="shared" si="17"/>
        <v>0</v>
      </c>
      <c r="S19" s="96">
        <f t="shared" si="17"/>
        <v>0</v>
      </c>
      <c r="T19" s="96">
        <f t="shared" si="17"/>
        <v>0</v>
      </c>
      <c r="U19" s="96">
        <f t="shared" si="17"/>
        <v>0</v>
      </c>
      <c r="V19" s="93"/>
      <c r="W19" s="93"/>
      <c r="X19" s="93"/>
      <c r="Y19" s="93"/>
      <c r="Z19" s="93"/>
      <c r="AA19" s="93"/>
      <c r="AB19" s="93"/>
      <c r="AC19" s="93"/>
      <c r="AD19" s="93"/>
      <c r="AE19" s="93"/>
      <c r="AF19" s="93"/>
      <c r="AG19" s="93"/>
      <c r="AH19" s="93"/>
      <c r="AI19" s="93"/>
      <c r="AJ19" s="93"/>
      <c r="AK19" s="93"/>
      <c r="AL19" s="93"/>
      <c r="AM19" s="93"/>
      <c r="AN19" s="93"/>
      <c r="AO19" s="93"/>
      <c r="AP19" s="93"/>
      <c r="AQ19" s="93"/>
      <c r="AR19" s="93"/>
      <c r="AS19" s="93"/>
      <c r="AT19" s="93"/>
      <c r="AU19" s="93"/>
      <c r="AV19" s="93"/>
      <c r="AW19" s="93"/>
      <c r="AX19" s="93"/>
      <c r="AY19" s="93"/>
      <c r="AZ19" s="93"/>
      <c r="BA19" s="93"/>
      <c r="BB19" s="93"/>
      <c r="BC19" s="93"/>
      <c r="BD19" s="93"/>
      <c r="BE19" s="93"/>
      <c r="BF19" s="93"/>
      <c r="BG19" s="93"/>
      <c r="BH19" s="93"/>
      <c r="BI19" s="93"/>
      <c r="BJ19" s="93"/>
      <c r="BK19" s="93"/>
      <c r="BL19" s="93"/>
      <c r="BM19" s="93"/>
    </row>
    <row r="20" spans="1:65" s="87" customFormat="1" ht="15.95" customHeight="1" x14ac:dyDescent="0.3">
      <c r="A20" s="99"/>
      <c r="B20" s="99"/>
      <c r="C20" s="100"/>
      <c r="D20" s="99">
        <v>31321</v>
      </c>
      <c r="E20" s="101" t="s">
        <v>94</v>
      </c>
      <c r="H20" s="103">
        <f t="shared" si="0"/>
        <v>89677</v>
      </c>
      <c r="I20" s="102">
        <v>89677</v>
      </c>
      <c r="J20" s="102"/>
      <c r="K20" s="102"/>
      <c r="L20" s="102"/>
      <c r="M20" s="102"/>
      <c r="N20" s="102"/>
      <c r="O20" s="103">
        <f t="shared" si="2"/>
        <v>11902.18329019842</v>
      </c>
      <c r="P20" s="102">
        <f t="shared" ref="P20:U21" si="18">I20/$O$3</f>
        <v>11902.18329019842</v>
      </c>
      <c r="Q20" s="102">
        <f t="shared" si="18"/>
        <v>0</v>
      </c>
      <c r="R20" s="102">
        <f t="shared" si="18"/>
        <v>0</v>
      </c>
      <c r="S20" s="102">
        <f t="shared" si="18"/>
        <v>0</v>
      </c>
      <c r="T20" s="102">
        <f t="shared" si="18"/>
        <v>0</v>
      </c>
      <c r="U20" s="102">
        <f t="shared" si="18"/>
        <v>0</v>
      </c>
    </row>
    <row r="21" spans="1:65" s="87" customFormat="1" ht="15.95" customHeight="1" x14ac:dyDescent="0.3">
      <c r="A21" s="99"/>
      <c r="B21" s="99"/>
      <c r="C21" s="100"/>
      <c r="D21" s="99">
        <v>31322</v>
      </c>
      <c r="E21" s="101" t="s">
        <v>95</v>
      </c>
      <c r="H21" s="103">
        <f t="shared" si="0"/>
        <v>0</v>
      </c>
      <c r="I21" s="102"/>
      <c r="J21" s="102"/>
      <c r="K21" s="102"/>
      <c r="L21" s="102"/>
      <c r="M21" s="102"/>
      <c r="N21" s="102"/>
      <c r="O21" s="103">
        <f t="shared" si="2"/>
        <v>0</v>
      </c>
      <c r="P21" s="102">
        <f t="shared" si="18"/>
        <v>0</v>
      </c>
      <c r="Q21" s="102">
        <f t="shared" si="18"/>
        <v>0</v>
      </c>
      <c r="R21" s="102">
        <f t="shared" si="18"/>
        <v>0</v>
      </c>
      <c r="S21" s="102">
        <f t="shared" si="18"/>
        <v>0</v>
      </c>
      <c r="T21" s="102">
        <f t="shared" si="18"/>
        <v>0</v>
      </c>
      <c r="U21" s="102">
        <f t="shared" si="18"/>
        <v>0</v>
      </c>
    </row>
    <row r="22" spans="1:65" s="97" customFormat="1" ht="15.95" customHeight="1" x14ac:dyDescent="0.3">
      <c r="A22" s="94"/>
      <c r="B22" s="94"/>
      <c r="C22" s="94">
        <v>3133</v>
      </c>
      <c r="D22" s="94"/>
      <c r="E22" s="95" t="s">
        <v>96</v>
      </c>
      <c r="F22" s="97">
        <v>0</v>
      </c>
      <c r="G22" s="97">
        <v>0</v>
      </c>
      <c r="H22" s="98">
        <f t="shared" si="0"/>
        <v>0</v>
      </c>
      <c r="I22" s="96">
        <f t="shared" ref="I22:N22" si="19">SUM(I23)</f>
        <v>0</v>
      </c>
      <c r="J22" s="96">
        <f t="shared" si="19"/>
        <v>0</v>
      </c>
      <c r="K22" s="96">
        <f t="shared" si="19"/>
        <v>0</v>
      </c>
      <c r="L22" s="96">
        <f t="shared" si="19"/>
        <v>0</v>
      </c>
      <c r="M22" s="96">
        <f t="shared" si="19"/>
        <v>0</v>
      </c>
      <c r="N22" s="96">
        <f t="shared" si="19"/>
        <v>0</v>
      </c>
      <c r="O22" s="98">
        <f t="shared" si="2"/>
        <v>0</v>
      </c>
      <c r="P22" s="96">
        <f t="shared" ref="P22:U22" si="20">SUM(P23)</f>
        <v>0</v>
      </c>
      <c r="Q22" s="96">
        <f t="shared" si="20"/>
        <v>0</v>
      </c>
      <c r="R22" s="96">
        <f t="shared" si="20"/>
        <v>0</v>
      </c>
      <c r="S22" s="96">
        <f t="shared" si="20"/>
        <v>0</v>
      </c>
      <c r="T22" s="96">
        <f t="shared" si="20"/>
        <v>0</v>
      </c>
      <c r="U22" s="96">
        <f t="shared" si="20"/>
        <v>0</v>
      </c>
      <c r="V22" s="93"/>
      <c r="W22" s="93"/>
      <c r="X22" s="93"/>
      <c r="Y22" s="93"/>
      <c r="Z22" s="93"/>
      <c r="AA22" s="93"/>
      <c r="AB22" s="93"/>
      <c r="AC22" s="93"/>
      <c r="AD22" s="93"/>
      <c r="AE22" s="93"/>
      <c r="AF22" s="93"/>
      <c r="AG22" s="93"/>
      <c r="AH22" s="93"/>
      <c r="AI22" s="93"/>
      <c r="AJ22" s="93"/>
      <c r="AK22" s="93"/>
      <c r="AL22" s="93"/>
      <c r="AM22" s="93"/>
      <c r="AN22" s="93"/>
      <c r="AO22" s="93"/>
      <c r="AP22" s="93"/>
      <c r="AQ22" s="93"/>
      <c r="AR22" s="93"/>
      <c r="AS22" s="93"/>
      <c r="AT22" s="93"/>
      <c r="AU22" s="93"/>
      <c r="AV22" s="93"/>
      <c r="AW22" s="93"/>
      <c r="AX22" s="93"/>
      <c r="AY22" s="93"/>
      <c r="AZ22" s="93"/>
      <c r="BA22" s="93"/>
      <c r="BB22" s="93"/>
      <c r="BC22" s="93"/>
      <c r="BD22" s="93"/>
      <c r="BE22" s="93"/>
      <c r="BF22" s="93"/>
      <c r="BG22" s="93"/>
      <c r="BH22" s="93"/>
      <c r="BI22" s="93"/>
      <c r="BJ22" s="93"/>
      <c r="BK22" s="93"/>
      <c r="BL22" s="93"/>
      <c r="BM22" s="93"/>
    </row>
    <row r="23" spans="1:65" s="87" customFormat="1" ht="15.95" customHeight="1" x14ac:dyDescent="0.3">
      <c r="A23" s="99"/>
      <c r="B23" s="99"/>
      <c r="C23" s="100"/>
      <c r="D23" s="99">
        <v>31332</v>
      </c>
      <c r="E23" s="101" t="s">
        <v>97</v>
      </c>
      <c r="H23" s="103">
        <f t="shared" si="0"/>
        <v>0</v>
      </c>
      <c r="I23" s="102"/>
      <c r="J23" s="102"/>
      <c r="K23" s="102"/>
      <c r="L23" s="102"/>
      <c r="M23" s="102"/>
      <c r="N23" s="102"/>
      <c r="O23" s="103">
        <f t="shared" si="2"/>
        <v>0</v>
      </c>
      <c r="P23" s="102"/>
      <c r="Q23" s="102"/>
      <c r="R23" s="102"/>
      <c r="S23" s="102"/>
      <c r="T23" s="102"/>
      <c r="U23" s="102"/>
    </row>
    <row r="24" spans="1:65" s="105" customFormat="1" ht="15.95" customHeight="1" x14ac:dyDescent="0.3">
      <c r="A24" s="82">
        <v>32</v>
      </c>
      <c r="B24" s="82"/>
      <c r="C24" s="82"/>
      <c r="D24" s="82"/>
      <c r="E24" s="83" t="s">
        <v>37</v>
      </c>
      <c r="F24" s="84">
        <f>F25+F34+F48+F71+F75</f>
        <v>0</v>
      </c>
      <c r="G24" s="104">
        <f>G25+G34+G48+G71+G75</f>
        <v>0</v>
      </c>
      <c r="H24" s="86">
        <f t="shared" si="0"/>
        <v>419350</v>
      </c>
      <c r="I24" s="84">
        <f t="shared" ref="I24:N24" si="21">I25+I34+I48+I71+I75</f>
        <v>372300</v>
      </c>
      <c r="J24" s="84">
        <f t="shared" si="21"/>
        <v>0</v>
      </c>
      <c r="K24" s="84">
        <f t="shared" si="21"/>
        <v>33550</v>
      </c>
      <c r="L24" s="84">
        <f t="shared" si="21"/>
        <v>13500</v>
      </c>
      <c r="M24" s="84">
        <f t="shared" si="21"/>
        <v>0</v>
      </c>
      <c r="N24" s="84">
        <f t="shared" si="21"/>
        <v>0</v>
      </c>
      <c r="O24" s="86">
        <f t="shared" si="2"/>
        <v>55657.309708673434</v>
      </c>
      <c r="P24" s="84">
        <f t="shared" ref="P24:U24" si="22">P25+P34+P48+P71+P75</f>
        <v>49412.701572765276</v>
      </c>
      <c r="Q24" s="84">
        <f t="shared" si="22"/>
        <v>0</v>
      </c>
      <c r="R24" s="84">
        <f t="shared" si="22"/>
        <v>4452.8502223107043</v>
      </c>
      <c r="S24" s="84">
        <f t="shared" si="22"/>
        <v>1791.7579135974515</v>
      </c>
      <c r="T24" s="84">
        <f t="shared" si="22"/>
        <v>0</v>
      </c>
      <c r="U24" s="84">
        <f t="shared" si="22"/>
        <v>0</v>
      </c>
      <c r="V24" s="87"/>
      <c r="W24" s="87"/>
      <c r="X24" s="87"/>
      <c r="Y24" s="87"/>
      <c r="Z24" s="87"/>
      <c r="AA24" s="87"/>
      <c r="AB24" s="87"/>
      <c r="AC24" s="87"/>
      <c r="AD24" s="87"/>
      <c r="AE24" s="87"/>
      <c r="AF24" s="87"/>
      <c r="AG24" s="87"/>
      <c r="AH24" s="87"/>
      <c r="AI24" s="87"/>
      <c r="AJ24" s="87"/>
      <c r="AK24" s="87"/>
      <c r="AL24" s="87"/>
      <c r="AM24" s="87"/>
      <c r="AN24" s="87"/>
      <c r="AO24" s="87"/>
      <c r="AP24" s="87"/>
      <c r="AQ24" s="87"/>
      <c r="AR24" s="87"/>
      <c r="AS24" s="87"/>
      <c r="AT24" s="87"/>
      <c r="AU24" s="87"/>
      <c r="AV24" s="87"/>
      <c r="AW24" s="87"/>
      <c r="AX24" s="87"/>
      <c r="AY24" s="87"/>
      <c r="AZ24" s="87"/>
      <c r="BA24" s="87"/>
      <c r="BB24" s="87"/>
      <c r="BC24" s="87"/>
      <c r="BD24" s="87"/>
      <c r="BE24" s="87"/>
      <c r="BF24" s="87"/>
      <c r="BG24" s="87"/>
      <c r="BH24" s="87"/>
      <c r="BI24" s="87"/>
      <c r="BJ24" s="87"/>
      <c r="BK24" s="87"/>
      <c r="BL24" s="87"/>
      <c r="BM24" s="87"/>
    </row>
    <row r="25" spans="1:65" s="91" customFormat="1" ht="15.95" customHeight="1" x14ac:dyDescent="0.3">
      <c r="A25" s="88"/>
      <c r="B25" s="88">
        <v>321</v>
      </c>
      <c r="C25" s="88"/>
      <c r="D25" s="88"/>
      <c r="E25" s="89" t="s">
        <v>98</v>
      </c>
      <c r="H25" s="92">
        <f t="shared" si="0"/>
        <v>15200</v>
      </c>
      <c r="I25" s="90">
        <f t="shared" ref="I25:N25" si="23">I26+I30+I32</f>
        <v>5700</v>
      </c>
      <c r="J25" s="90">
        <f t="shared" si="23"/>
        <v>0</v>
      </c>
      <c r="K25" s="90">
        <f t="shared" si="23"/>
        <v>9500</v>
      </c>
      <c r="L25" s="90">
        <f t="shared" si="23"/>
        <v>0</v>
      </c>
      <c r="M25" s="90">
        <f t="shared" si="23"/>
        <v>0</v>
      </c>
      <c r="N25" s="90">
        <f t="shared" si="23"/>
        <v>0</v>
      </c>
      <c r="O25" s="92">
        <f t="shared" si="2"/>
        <v>2017.386687902316</v>
      </c>
      <c r="P25" s="90">
        <f t="shared" ref="P25:U25" si="24">P26+P30+P32</f>
        <v>756.52000796336847</v>
      </c>
      <c r="Q25" s="90">
        <f t="shared" si="24"/>
        <v>0</v>
      </c>
      <c r="R25" s="90">
        <f t="shared" si="24"/>
        <v>1260.8666799389475</v>
      </c>
      <c r="S25" s="90">
        <f t="shared" si="24"/>
        <v>0</v>
      </c>
      <c r="T25" s="90">
        <f t="shared" si="24"/>
        <v>0</v>
      </c>
      <c r="U25" s="90">
        <f t="shared" si="24"/>
        <v>0</v>
      </c>
      <c r="V25" s="93"/>
      <c r="W25" s="93"/>
      <c r="X25" s="93"/>
      <c r="Y25" s="93"/>
      <c r="Z25" s="93"/>
      <c r="AA25" s="93"/>
      <c r="AB25" s="93"/>
      <c r="AC25" s="93"/>
      <c r="AD25" s="93"/>
      <c r="AE25" s="93"/>
      <c r="AF25" s="93"/>
      <c r="AG25" s="93"/>
      <c r="AH25" s="93"/>
      <c r="AI25" s="93"/>
      <c r="AJ25" s="93"/>
      <c r="AK25" s="93"/>
      <c r="AL25" s="93"/>
      <c r="AM25" s="93"/>
      <c r="AN25" s="93"/>
      <c r="AO25" s="93"/>
      <c r="AP25" s="93"/>
      <c r="AQ25" s="93"/>
      <c r="AR25" s="93"/>
      <c r="AS25" s="93"/>
      <c r="AT25" s="93"/>
      <c r="AU25" s="93"/>
      <c r="AV25" s="93"/>
      <c r="AW25" s="93"/>
      <c r="AX25" s="93"/>
      <c r="AY25" s="93"/>
      <c r="AZ25" s="93"/>
      <c r="BA25" s="93"/>
      <c r="BB25" s="93"/>
      <c r="BC25" s="93"/>
      <c r="BD25" s="93"/>
      <c r="BE25" s="93"/>
      <c r="BF25" s="93"/>
      <c r="BG25" s="93"/>
      <c r="BH25" s="93"/>
      <c r="BI25" s="93"/>
      <c r="BJ25" s="93"/>
      <c r="BK25" s="93"/>
      <c r="BL25" s="93"/>
      <c r="BM25" s="93"/>
    </row>
    <row r="26" spans="1:65" s="97" customFormat="1" ht="15.95" customHeight="1" x14ac:dyDescent="0.3">
      <c r="A26" s="94"/>
      <c r="B26" s="94"/>
      <c r="C26" s="94">
        <v>3211</v>
      </c>
      <c r="D26" s="94"/>
      <c r="E26" s="95" t="s">
        <v>99</v>
      </c>
      <c r="F26" s="97">
        <f>SUM(F30:F72)</f>
        <v>0</v>
      </c>
      <c r="G26" s="97">
        <f>SUM(G30:G72)</f>
        <v>0</v>
      </c>
      <c r="H26" s="98">
        <f t="shared" si="0"/>
        <v>5500</v>
      </c>
      <c r="I26" s="96">
        <f t="shared" ref="I26:N26" si="25">SUM(I27:I29)</f>
        <v>0</v>
      </c>
      <c r="J26" s="96">
        <f t="shared" si="25"/>
        <v>0</v>
      </c>
      <c r="K26" s="96">
        <f t="shared" si="25"/>
        <v>5500</v>
      </c>
      <c r="L26" s="96">
        <f t="shared" si="25"/>
        <v>0</v>
      </c>
      <c r="M26" s="96">
        <f t="shared" si="25"/>
        <v>0</v>
      </c>
      <c r="N26" s="96">
        <f t="shared" si="25"/>
        <v>0</v>
      </c>
      <c r="O26" s="98">
        <f t="shared" si="2"/>
        <v>729.97544628044329</v>
      </c>
      <c r="P26" s="96">
        <f t="shared" ref="P26:U26" si="26">SUM(P27:P29)</f>
        <v>0</v>
      </c>
      <c r="Q26" s="96">
        <f t="shared" si="26"/>
        <v>0</v>
      </c>
      <c r="R26" s="96">
        <f t="shared" si="26"/>
        <v>729.97544628044329</v>
      </c>
      <c r="S26" s="96">
        <f t="shared" si="26"/>
        <v>0</v>
      </c>
      <c r="T26" s="96">
        <f t="shared" si="26"/>
        <v>0</v>
      </c>
      <c r="U26" s="96">
        <f t="shared" si="26"/>
        <v>0</v>
      </c>
      <c r="V26" s="93"/>
      <c r="W26" s="93"/>
      <c r="X26" s="93"/>
      <c r="Y26" s="93"/>
      <c r="Z26" s="93"/>
      <c r="AA26" s="93"/>
      <c r="AB26" s="93"/>
      <c r="AC26" s="93"/>
      <c r="AD26" s="93"/>
      <c r="AE26" s="93"/>
      <c r="AF26" s="93"/>
      <c r="AG26" s="93"/>
      <c r="AH26" s="93"/>
      <c r="AI26" s="93"/>
      <c r="AJ26" s="93"/>
      <c r="AK26" s="93"/>
      <c r="AL26" s="93"/>
      <c r="AM26" s="93"/>
      <c r="AN26" s="93"/>
      <c r="AO26" s="93"/>
      <c r="AP26" s="93"/>
      <c r="AQ26" s="93"/>
      <c r="AR26" s="93"/>
      <c r="AS26" s="93"/>
      <c r="AT26" s="93"/>
      <c r="AU26" s="93"/>
      <c r="AV26" s="93"/>
      <c r="AW26" s="93"/>
      <c r="AX26" s="93"/>
      <c r="AY26" s="93"/>
      <c r="AZ26" s="93"/>
      <c r="BA26" s="93"/>
      <c r="BB26" s="93"/>
      <c r="BC26" s="93"/>
      <c r="BD26" s="93"/>
      <c r="BE26" s="93"/>
      <c r="BF26" s="93"/>
      <c r="BG26" s="93"/>
      <c r="BH26" s="93"/>
      <c r="BI26" s="93"/>
      <c r="BJ26" s="93"/>
      <c r="BK26" s="93"/>
      <c r="BL26" s="93"/>
      <c r="BM26" s="93"/>
    </row>
    <row r="27" spans="1:65" s="87" customFormat="1" ht="15.95" customHeight="1" x14ac:dyDescent="0.3">
      <c r="A27" s="99"/>
      <c r="B27" s="99"/>
      <c r="C27" s="100"/>
      <c r="D27" s="99">
        <v>32111</v>
      </c>
      <c r="E27" s="101" t="s">
        <v>100</v>
      </c>
      <c r="F27" s="93"/>
      <c r="G27" s="93"/>
      <c r="H27" s="103">
        <f t="shared" si="0"/>
        <v>1500</v>
      </c>
      <c r="I27" s="102"/>
      <c r="J27" s="102"/>
      <c r="K27" s="161">
        <v>1500</v>
      </c>
      <c r="L27" s="102"/>
      <c r="M27" s="102"/>
      <c r="N27" s="102"/>
      <c r="O27" s="103">
        <f t="shared" si="2"/>
        <v>199.08421262193906</v>
      </c>
      <c r="P27" s="102">
        <f t="shared" ref="P27:U29" si="27">I27/$O$3</f>
        <v>0</v>
      </c>
      <c r="Q27" s="102">
        <f t="shared" si="27"/>
        <v>0</v>
      </c>
      <c r="R27" s="102">
        <f t="shared" si="27"/>
        <v>199.08421262193906</v>
      </c>
      <c r="S27" s="102">
        <f t="shared" si="27"/>
        <v>0</v>
      </c>
      <c r="T27" s="102">
        <f t="shared" si="27"/>
        <v>0</v>
      </c>
      <c r="U27" s="102">
        <f t="shared" si="27"/>
        <v>0</v>
      </c>
    </row>
    <row r="28" spans="1:65" s="87" customFormat="1" ht="15.95" customHeight="1" x14ac:dyDescent="0.3">
      <c r="A28" s="99"/>
      <c r="B28" s="99"/>
      <c r="C28" s="100"/>
      <c r="D28" s="99">
        <v>32113</v>
      </c>
      <c r="E28" s="101" t="s">
        <v>101</v>
      </c>
      <c r="F28" s="93"/>
      <c r="G28" s="93"/>
      <c r="H28" s="103">
        <f t="shared" si="0"/>
        <v>2000</v>
      </c>
      <c r="I28" s="102"/>
      <c r="J28" s="102"/>
      <c r="K28" s="161">
        <v>2000</v>
      </c>
      <c r="L28" s="102"/>
      <c r="M28" s="102"/>
      <c r="N28" s="102"/>
      <c r="O28" s="103">
        <f t="shared" si="2"/>
        <v>265.44561682925212</v>
      </c>
      <c r="P28" s="102">
        <f t="shared" si="27"/>
        <v>0</v>
      </c>
      <c r="Q28" s="102">
        <f t="shared" si="27"/>
        <v>0</v>
      </c>
      <c r="R28" s="102">
        <f t="shared" si="27"/>
        <v>265.44561682925212</v>
      </c>
      <c r="S28" s="102">
        <f t="shared" si="27"/>
        <v>0</v>
      </c>
      <c r="T28" s="102">
        <f t="shared" si="27"/>
        <v>0</v>
      </c>
      <c r="U28" s="102">
        <f t="shared" si="27"/>
        <v>0</v>
      </c>
    </row>
    <row r="29" spans="1:65" s="87" customFormat="1" ht="15.95" customHeight="1" x14ac:dyDescent="0.3">
      <c r="A29" s="99"/>
      <c r="B29" s="99"/>
      <c r="C29" s="100"/>
      <c r="D29" s="99">
        <v>32115</v>
      </c>
      <c r="E29" s="101" t="s">
        <v>102</v>
      </c>
      <c r="F29" s="93"/>
      <c r="G29" s="93"/>
      <c r="H29" s="103">
        <f t="shared" si="0"/>
        <v>2000</v>
      </c>
      <c r="I29" s="102"/>
      <c r="J29" s="102"/>
      <c r="K29" s="161">
        <v>2000</v>
      </c>
      <c r="L29" s="102"/>
      <c r="M29" s="102"/>
      <c r="N29" s="102"/>
      <c r="O29" s="103">
        <f t="shared" si="2"/>
        <v>265.44561682925212</v>
      </c>
      <c r="P29" s="102">
        <f t="shared" si="27"/>
        <v>0</v>
      </c>
      <c r="Q29" s="102">
        <f t="shared" si="27"/>
        <v>0</v>
      </c>
      <c r="R29" s="102">
        <f t="shared" si="27"/>
        <v>265.44561682925212</v>
      </c>
      <c r="S29" s="102">
        <f t="shared" si="27"/>
        <v>0</v>
      </c>
      <c r="T29" s="102">
        <f t="shared" si="27"/>
        <v>0</v>
      </c>
      <c r="U29" s="102">
        <f t="shared" si="27"/>
        <v>0</v>
      </c>
    </row>
    <row r="30" spans="1:65" s="97" customFormat="1" ht="15.95" customHeight="1" x14ac:dyDescent="0.3">
      <c r="A30" s="94"/>
      <c r="B30" s="94"/>
      <c r="C30" s="94">
        <v>3212</v>
      </c>
      <c r="D30" s="94"/>
      <c r="E30" s="95" t="s">
        <v>103</v>
      </c>
      <c r="F30" s="97">
        <v>0</v>
      </c>
      <c r="G30" s="97">
        <v>0</v>
      </c>
      <c r="H30" s="98">
        <f t="shared" si="0"/>
        <v>5700</v>
      </c>
      <c r="I30" s="96">
        <f t="shared" ref="I30:N30" si="28">I31</f>
        <v>5700</v>
      </c>
      <c r="J30" s="96">
        <f t="shared" si="28"/>
        <v>0</v>
      </c>
      <c r="K30" s="96">
        <f t="shared" si="28"/>
        <v>0</v>
      </c>
      <c r="L30" s="96">
        <f t="shared" si="28"/>
        <v>0</v>
      </c>
      <c r="M30" s="96">
        <f t="shared" si="28"/>
        <v>0</v>
      </c>
      <c r="N30" s="96">
        <f t="shared" si="28"/>
        <v>0</v>
      </c>
      <c r="O30" s="98">
        <f t="shared" si="2"/>
        <v>756.52000796336847</v>
      </c>
      <c r="P30" s="96">
        <f t="shared" ref="P30:U30" si="29">P31</f>
        <v>756.52000796336847</v>
      </c>
      <c r="Q30" s="96">
        <f t="shared" si="29"/>
        <v>0</v>
      </c>
      <c r="R30" s="96">
        <f t="shared" si="29"/>
        <v>0</v>
      </c>
      <c r="S30" s="96">
        <f t="shared" si="29"/>
        <v>0</v>
      </c>
      <c r="T30" s="96">
        <f t="shared" si="29"/>
        <v>0</v>
      </c>
      <c r="U30" s="96">
        <f t="shared" si="29"/>
        <v>0</v>
      </c>
      <c r="V30" s="93"/>
      <c r="W30" s="93"/>
      <c r="X30" s="93"/>
      <c r="Y30" s="93"/>
      <c r="Z30" s="93"/>
      <c r="AA30" s="93"/>
      <c r="AB30" s="93"/>
      <c r="AC30" s="93"/>
      <c r="AD30" s="93"/>
      <c r="AE30" s="93"/>
      <c r="AF30" s="93"/>
      <c r="AG30" s="93"/>
      <c r="AH30" s="93"/>
      <c r="AI30" s="93"/>
      <c r="AJ30" s="93"/>
      <c r="AK30" s="93"/>
      <c r="AL30" s="93"/>
      <c r="AM30" s="93"/>
      <c r="AN30" s="93"/>
      <c r="AO30" s="93"/>
      <c r="AP30" s="93"/>
      <c r="AQ30" s="93"/>
      <c r="AR30" s="93"/>
      <c r="AS30" s="93"/>
      <c r="AT30" s="93"/>
      <c r="AU30" s="93"/>
      <c r="AV30" s="93"/>
      <c r="AW30" s="93"/>
      <c r="AX30" s="93"/>
      <c r="AY30" s="93"/>
      <c r="AZ30" s="93"/>
      <c r="BA30" s="93"/>
      <c r="BB30" s="93"/>
      <c r="BC30" s="93"/>
      <c r="BD30" s="93"/>
      <c r="BE30" s="93"/>
      <c r="BF30" s="93"/>
      <c r="BG30" s="93"/>
      <c r="BH30" s="93"/>
      <c r="BI30" s="93"/>
      <c r="BJ30" s="93"/>
      <c r="BK30" s="93"/>
      <c r="BL30" s="93"/>
      <c r="BM30" s="93"/>
    </row>
    <row r="31" spans="1:65" s="87" customFormat="1" ht="15.95" customHeight="1" x14ac:dyDescent="0.3">
      <c r="A31" s="99"/>
      <c r="B31" s="99"/>
      <c r="C31" s="100"/>
      <c r="D31" s="99">
        <v>32121</v>
      </c>
      <c r="E31" s="101" t="s">
        <v>104</v>
      </c>
      <c r="H31" s="103">
        <f t="shared" si="0"/>
        <v>5700</v>
      </c>
      <c r="I31" s="102">
        <v>5700</v>
      </c>
      <c r="J31" s="102"/>
      <c r="K31" s="102"/>
      <c r="L31" s="102"/>
      <c r="M31" s="102"/>
      <c r="N31" s="102"/>
      <c r="O31" s="103">
        <f t="shared" si="2"/>
        <v>756.52000796336847</v>
      </c>
      <c r="P31" s="102">
        <f t="shared" ref="P31:U31" si="30">I31/$O$3</f>
        <v>756.52000796336847</v>
      </c>
      <c r="Q31" s="102">
        <f t="shared" si="30"/>
        <v>0</v>
      </c>
      <c r="R31" s="102">
        <f t="shared" si="30"/>
        <v>0</v>
      </c>
      <c r="S31" s="102">
        <f t="shared" si="30"/>
        <v>0</v>
      </c>
      <c r="T31" s="102">
        <f t="shared" si="30"/>
        <v>0</v>
      </c>
      <c r="U31" s="102">
        <f t="shared" si="30"/>
        <v>0</v>
      </c>
    </row>
    <row r="32" spans="1:65" s="97" customFormat="1" ht="15.95" customHeight="1" x14ac:dyDescent="0.3">
      <c r="A32" s="94"/>
      <c r="B32" s="94"/>
      <c r="C32" s="94">
        <v>3213</v>
      </c>
      <c r="D32" s="94"/>
      <c r="E32" s="95" t="s">
        <v>105</v>
      </c>
      <c r="F32" s="97">
        <v>0</v>
      </c>
      <c r="G32" s="97">
        <v>0</v>
      </c>
      <c r="H32" s="98">
        <f t="shared" si="0"/>
        <v>4000</v>
      </c>
      <c r="I32" s="96">
        <f t="shared" ref="I32:N32" si="31">SUM(I33)</f>
        <v>0</v>
      </c>
      <c r="J32" s="96">
        <f t="shared" si="31"/>
        <v>0</v>
      </c>
      <c r="K32" s="96">
        <f t="shared" si="31"/>
        <v>4000</v>
      </c>
      <c r="L32" s="96">
        <f t="shared" si="31"/>
        <v>0</v>
      </c>
      <c r="M32" s="96">
        <f t="shared" si="31"/>
        <v>0</v>
      </c>
      <c r="N32" s="96">
        <f t="shared" si="31"/>
        <v>0</v>
      </c>
      <c r="O32" s="98">
        <f t="shared" si="2"/>
        <v>530.89123365850423</v>
      </c>
      <c r="P32" s="96">
        <f t="shared" ref="P32:U32" si="32">SUM(P33)</f>
        <v>0</v>
      </c>
      <c r="Q32" s="96">
        <f t="shared" si="32"/>
        <v>0</v>
      </c>
      <c r="R32" s="96">
        <f t="shared" si="32"/>
        <v>530.89123365850423</v>
      </c>
      <c r="S32" s="96">
        <f t="shared" si="32"/>
        <v>0</v>
      </c>
      <c r="T32" s="96">
        <f t="shared" si="32"/>
        <v>0</v>
      </c>
      <c r="U32" s="96">
        <f t="shared" si="32"/>
        <v>0</v>
      </c>
      <c r="V32" s="93"/>
      <c r="W32" s="93"/>
      <c r="X32" s="93"/>
      <c r="Y32" s="93"/>
      <c r="Z32" s="93"/>
      <c r="AA32" s="93"/>
      <c r="AB32" s="93"/>
      <c r="AC32" s="93"/>
      <c r="AD32" s="93"/>
      <c r="AE32" s="93"/>
      <c r="AF32" s="93"/>
      <c r="AG32" s="93"/>
      <c r="AH32" s="93"/>
      <c r="AI32" s="93"/>
      <c r="AJ32" s="93"/>
      <c r="AK32" s="93"/>
      <c r="AL32" s="93"/>
      <c r="AM32" s="93"/>
      <c r="AN32" s="93"/>
      <c r="AO32" s="93"/>
      <c r="AP32" s="93"/>
      <c r="AQ32" s="93"/>
      <c r="AR32" s="93"/>
      <c r="AS32" s="93"/>
      <c r="AT32" s="93"/>
      <c r="AU32" s="93"/>
      <c r="AV32" s="93"/>
      <c r="AW32" s="93"/>
      <c r="AX32" s="93"/>
      <c r="AY32" s="93"/>
      <c r="AZ32" s="93"/>
      <c r="BA32" s="93"/>
      <c r="BB32" s="93"/>
      <c r="BC32" s="93"/>
      <c r="BD32" s="93"/>
      <c r="BE32" s="93"/>
      <c r="BF32" s="93"/>
      <c r="BG32" s="93"/>
      <c r="BH32" s="93"/>
      <c r="BI32" s="93"/>
      <c r="BJ32" s="93"/>
      <c r="BK32" s="93"/>
      <c r="BL32" s="93"/>
      <c r="BM32" s="93"/>
    </row>
    <row r="33" spans="1:65" s="87" customFormat="1" ht="15.95" customHeight="1" x14ac:dyDescent="0.3">
      <c r="A33" s="99"/>
      <c r="B33" s="99"/>
      <c r="C33" s="100"/>
      <c r="D33" s="99">
        <v>32131</v>
      </c>
      <c r="E33" s="101" t="s">
        <v>106</v>
      </c>
      <c r="F33" s="93"/>
      <c r="G33" s="93"/>
      <c r="H33" s="103">
        <f t="shared" si="0"/>
        <v>4000</v>
      </c>
      <c r="I33" s="102"/>
      <c r="J33" s="102"/>
      <c r="K33" s="102">
        <v>4000</v>
      </c>
      <c r="L33" s="102"/>
      <c r="M33" s="102"/>
      <c r="N33" s="102"/>
      <c r="O33" s="103">
        <f t="shared" si="2"/>
        <v>530.89123365850423</v>
      </c>
      <c r="P33" s="102">
        <f t="shared" ref="P33:U33" si="33">I33/$O$3</f>
        <v>0</v>
      </c>
      <c r="Q33" s="102">
        <f t="shared" si="33"/>
        <v>0</v>
      </c>
      <c r="R33" s="102">
        <f t="shared" si="33"/>
        <v>530.89123365850423</v>
      </c>
      <c r="S33" s="102">
        <f t="shared" si="33"/>
        <v>0</v>
      </c>
      <c r="T33" s="102">
        <f t="shared" si="33"/>
        <v>0</v>
      </c>
      <c r="U33" s="102">
        <f t="shared" si="33"/>
        <v>0</v>
      </c>
    </row>
    <row r="34" spans="1:65" s="91" customFormat="1" ht="15.95" customHeight="1" x14ac:dyDescent="0.3">
      <c r="A34" s="88"/>
      <c r="B34" s="88">
        <v>322</v>
      </c>
      <c r="C34" s="88"/>
      <c r="D34" s="88"/>
      <c r="E34" s="89" t="s">
        <v>107</v>
      </c>
      <c r="H34" s="92">
        <f t="shared" si="0"/>
        <v>103900</v>
      </c>
      <c r="I34" s="90">
        <f t="shared" ref="I34:N34" si="34">I35+I41+I44+I46</f>
        <v>83000</v>
      </c>
      <c r="J34" s="90">
        <f t="shared" si="34"/>
        <v>0</v>
      </c>
      <c r="K34" s="90">
        <f t="shared" si="34"/>
        <v>7400</v>
      </c>
      <c r="L34" s="90">
        <f t="shared" si="34"/>
        <v>13500</v>
      </c>
      <c r="M34" s="90">
        <f t="shared" si="34"/>
        <v>0</v>
      </c>
      <c r="N34" s="90">
        <f t="shared" si="34"/>
        <v>0</v>
      </c>
      <c r="O34" s="92">
        <f t="shared" si="2"/>
        <v>13789.899794279645</v>
      </c>
      <c r="P34" s="90">
        <f t="shared" ref="P34:U34" si="35">P35+P41+P44+P46</f>
        <v>11015.993098413961</v>
      </c>
      <c r="Q34" s="90">
        <f t="shared" si="35"/>
        <v>0</v>
      </c>
      <c r="R34" s="90">
        <f t="shared" si="35"/>
        <v>982.14878226823294</v>
      </c>
      <c r="S34" s="90">
        <f t="shared" si="35"/>
        <v>1791.7579135974515</v>
      </c>
      <c r="T34" s="90">
        <f t="shared" si="35"/>
        <v>0</v>
      </c>
      <c r="U34" s="90">
        <f t="shared" si="35"/>
        <v>0</v>
      </c>
      <c r="V34" s="93"/>
      <c r="W34" s="93"/>
      <c r="X34" s="93"/>
      <c r="Y34" s="93"/>
      <c r="Z34" s="93"/>
      <c r="AA34" s="93"/>
      <c r="AB34" s="93"/>
      <c r="AC34" s="93"/>
      <c r="AD34" s="93"/>
      <c r="AE34" s="93"/>
      <c r="AF34" s="93"/>
      <c r="AG34" s="93"/>
      <c r="AH34" s="93"/>
      <c r="AI34" s="93"/>
      <c r="AJ34" s="93"/>
      <c r="AK34" s="93"/>
      <c r="AL34" s="93"/>
      <c r="AM34" s="93"/>
      <c r="AN34" s="93"/>
      <c r="AO34" s="93"/>
      <c r="AP34" s="93"/>
      <c r="AQ34" s="93"/>
      <c r="AR34" s="93"/>
      <c r="AS34" s="93"/>
      <c r="AT34" s="93"/>
      <c r="AU34" s="93"/>
      <c r="AV34" s="93"/>
      <c r="AW34" s="93"/>
      <c r="AX34" s="93"/>
      <c r="AY34" s="93"/>
      <c r="AZ34" s="93"/>
      <c r="BA34" s="93"/>
      <c r="BB34" s="93"/>
      <c r="BC34" s="93"/>
      <c r="BD34" s="93"/>
      <c r="BE34" s="93"/>
      <c r="BF34" s="93"/>
      <c r="BG34" s="93"/>
      <c r="BH34" s="93"/>
      <c r="BI34" s="93"/>
      <c r="BJ34" s="93"/>
      <c r="BK34" s="93"/>
      <c r="BL34" s="93"/>
      <c r="BM34" s="93"/>
    </row>
    <row r="35" spans="1:65" s="97" customFormat="1" ht="15.95" customHeight="1" x14ac:dyDescent="0.3">
      <c r="A35" s="94"/>
      <c r="B35" s="94"/>
      <c r="C35" s="94">
        <v>3221</v>
      </c>
      <c r="D35" s="94"/>
      <c r="E35" s="95" t="s">
        <v>108</v>
      </c>
      <c r="F35" s="96">
        <f>SUM(F36:F40)</f>
        <v>0</v>
      </c>
      <c r="G35" s="106">
        <f>SUM(G36:G40)</f>
        <v>0</v>
      </c>
      <c r="H35" s="98">
        <f t="shared" si="0"/>
        <v>17400</v>
      </c>
      <c r="I35" s="96">
        <f t="shared" ref="I35:N35" si="36">SUM(I36:I40)</f>
        <v>0</v>
      </c>
      <c r="J35" s="96">
        <f t="shared" si="36"/>
        <v>0</v>
      </c>
      <c r="K35" s="96">
        <f t="shared" si="36"/>
        <v>5400</v>
      </c>
      <c r="L35" s="96">
        <f t="shared" si="36"/>
        <v>12000</v>
      </c>
      <c r="M35" s="96">
        <f t="shared" si="36"/>
        <v>0</v>
      </c>
      <c r="N35" s="96">
        <f t="shared" si="36"/>
        <v>0</v>
      </c>
      <c r="O35" s="98">
        <f t="shared" si="2"/>
        <v>2309.3768664144932</v>
      </c>
      <c r="P35" s="96">
        <f t="shared" ref="P35:U35" si="37">SUM(P36:P40)</f>
        <v>0</v>
      </c>
      <c r="Q35" s="96">
        <f t="shared" si="37"/>
        <v>0</v>
      </c>
      <c r="R35" s="96">
        <f t="shared" si="37"/>
        <v>716.7031654389807</v>
      </c>
      <c r="S35" s="96">
        <f t="shared" si="37"/>
        <v>1592.6737009755125</v>
      </c>
      <c r="T35" s="96">
        <f t="shared" si="37"/>
        <v>0</v>
      </c>
      <c r="U35" s="96">
        <f t="shared" si="37"/>
        <v>0</v>
      </c>
      <c r="V35" s="93"/>
      <c r="W35" s="93"/>
      <c r="X35" s="93"/>
      <c r="Y35" s="93"/>
      <c r="Z35" s="93"/>
      <c r="AA35" s="93"/>
      <c r="AB35" s="93"/>
      <c r="AC35" s="93"/>
      <c r="AD35" s="93"/>
      <c r="AE35" s="93"/>
      <c r="AF35" s="93"/>
      <c r="AG35" s="93"/>
      <c r="AH35" s="93"/>
      <c r="AI35" s="93"/>
      <c r="AJ35" s="93"/>
      <c r="AK35" s="93"/>
      <c r="AL35" s="93"/>
      <c r="AM35" s="93"/>
      <c r="AN35" s="93"/>
      <c r="AO35" s="93"/>
      <c r="AP35" s="93"/>
      <c r="AQ35" s="93"/>
      <c r="AR35" s="93"/>
      <c r="AS35" s="93"/>
      <c r="AT35" s="93"/>
      <c r="AU35" s="93"/>
      <c r="AV35" s="93"/>
      <c r="AW35" s="93"/>
      <c r="AX35" s="93"/>
      <c r="AY35" s="93"/>
      <c r="AZ35" s="93"/>
      <c r="BA35" s="93"/>
      <c r="BB35" s="93"/>
      <c r="BC35" s="93"/>
      <c r="BD35" s="93"/>
      <c r="BE35" s="93"/>
      <c r="BF35" s="93"/>
      <c r="BG35" s="93"/>
      <c r="BH35" s="93"/>
      <c r="BI35" s="93"/>
      <c r="BJ35" s="93"/>
      <c r="BK35" s="93"/>
      <c r="BL35" s="93"/>
      <c r="BM35" s="93"/>
    </row>
    <row r="36" spans="1:65" s="87" customFormat="1" ht="15.95" customHeight="1" x14ac:dyDescent="0.3">
      <c r="A36" s="99"/>
      <c r="B36" s="99"/>
      <c r="C36" s="100"/>
      <c r="D36" s="99">
        <v>32211</v>
      </c>
      <c r="E36" s="107" t="s">
        <v>108</v>
      </c>
      <c r="F36" s="87">
        <v>0</v>
      </c>
      <c r="G36" s="87">
        <v>0</v>
      </c>
      <c r="H36" s="103">
        <f t="shared" si="0"/>
        <v>3000</v>
      </c>
      <c r="I36" s="102"/>
      <c r="J36" s="102"/>
      <c r="K36" s="102">
        <v>3000</v>
      </c>
      <c r="L36" s="102"/>
      <c r="M36" s="102"/>
      <c r="N36" s="102"/>
      <c r="O36" s="103">
        <f t="shared" si="2"/>
        <v>398.16842524387812</v>
      </c>
      <c r="P36" s="102">
        <f t="shared" ref="P36:U40" si="38">I36/$O$3</f>
        <v>0</v>
      </c>
      <c r="Q36" s="102">
        <f t="shared" si="38"/>
        <v>0</v>
      </c>
      <c r="R36" s="102">
        <f t="shared" si="38"/>
        <v>398.16842524387812</v>
      </c>
      <c r="S36" s="102">
        <f t="shared" si="38"/>
        <v>0</v>
      </c>
      <c r="T36" s="102">
        <f t="shared" si="38"/>
        <v>0</v>
      </c>
      <c r="U36" s="102">
        <f t="shared" si="38"/>
        <v>0</v>
      </c>
    </row>
    <row r="37" spans="1:65" s="87" customFormat="1" ht="15.95" customHeight="1" x14ac:dyDescent="0.3">
      <c r="A37" s="99"/>
      <c r="B37" s="99"/>
      <c r="C37" s="100"/>
      <c r="D37" s="99">
        <v>32212</v>
      </c>
      <c r="E37" s="107" t="s">
        <v>109</v>
      </c>
      <c r="H37" s="103">
        <f t="shared" si="0"/>
        <v>12000</v>
      </c>
      <c r="I37" s="102"/>
      <c r="J37" s="102"/>
      <c r="K37" s="102"/>
      <c r="L37" s="102">
        <v>12000</v>
      </c>
      <c r="M37" s="102"/>
      <c r="N37" s="102"/>
      <c r="O37" s="103">
        <f t="shared" si="2"/>
        <v>1592.6737009755125</v>
      </c>
      <c r="P37" s="102">
        <f t="shared" si="38"/>
        <v>0</v>
      </c>
      <c r="Q37" s="102">
        <f t="shared" si="38"/>
        <v>0</v>
      </c>
      <c r="R37" s="102">
        <f t="shared" si="38"/>
        <v>0</v>
      </c>
      <c r="S37" s="102">
        <f t="shared" si="38"/>
        <v>1592.6737009755125</v>
      </c>
      <c r="T37" s="102">
        <f t="shared" si="38"/>
        <v>0</v>
      </c>
      <c r="U37" s="102">
        <f t="shared" si="38"/>
        <v>0</v>
      </c>
    </row>
    <row r="38" spans="1:65" s="87" customFormat="1" ht="15.95" customHeight="1" x14ac:dyDescent="0.3">
      <c r="A38" s="99"/>
      <c r="B38" s="99"/>
      <c r="C38" s="100"/>
      <c r="D38" s="99">
        <v>32214</v>
      </c>
      <c r="E38" s="107" t="s">
        <v>110</v>
      </c>
      <c r="H38" s="103">
        <f t="shared" si="0"/>
        <v>1200</v>
      </c>
      <c r="I38" s="102"/>
      <c r="J38" s="102"/>
      <c r="K38" s="102">
        <v>1200</v>
      </c>
      <c r="L38" s="102"/>
      <c r="M38" s="102"/>
      <c r="N38" s="102"/>
      <c r="O38" s="103">
        <f t="shared" si="2"/>
        <v>159.26737009755126</v>
      </c>
      <c r="P38" s="102">
        <f t="shared" si="38"/>
        <v>0</v>
      </c>
      <c r="Q38" s="102">
        <f t="shared" si="38"/>
        <v>0</v>
      </c>
      <c r="R38" s="102">
        <f t="shared" si="38"/>
        <v>159.26737009755126</v>
      </c>
      <c r="S38" s="102">
        <f t="shared" si="38"/>
        <v>0</v>
      </c>
      <c r="T38" s="102">
        <f t="shared" si="38"/>
        <v>0</v>
      </c>
      <c r="U38" s="102">
        <f t="shared" si="38"/>
        <v>0</v>
      </c>
    </row>
    <row r="39" spans="1:65" s="87" customFormat="1" ht="15.95" customHeight="1" x14ac:dyDescent="0.3">
      <c r="A39" s="99"/>
      <c r="B39" s="99"/>
      <c r="C39" s="100"/>
      <c r="D39" s="99">
        <v>32216</v>
      </c>
      <c r="E39" s="107" t="s">
        <v>111</v>
      </c>
      <c r="H39" s="103">
        <f t="shared" si="0"/>
        <v>700</v>
      </c>
      <c r="I39" s="102"/>
      <c r="J39" s="102"/>
      <c r="K39" s="102">
        <v>700</v>
      </c>
      <c r="L39" s="102"/>
      <c r="M39" s="102"/>
      <c r="N39" s="102"/>
      <c r="O39" s="103">
        <f t="shared" si="2"/>
        <v>92.905965890238235</v>
      </c>
      <c r="P39" s="102">
        <f t="shared" si="38"/>
        <v>0</v>
      </c>
      <c r="Q39" s="102">
        <f t="shared" si="38"/>
        <v>0</v>
      </c>
      <c r="R39" s="102">
        <f t="shared" si="38"/>
        <v>92.905965890238235</v>
      </c>
      <c r="S39" s="102">
        <f t="shared" si="38"/>
        <v>0</v>
      </c>
      <c r="T39" s="102">
        <f t="shared" si="38"/>
        <v>0</v>
      </c>
      <c r="U39" s="102">
        <f t="shared" si="38"/>
        <v>0</v>
      </c>
    </row>
    <row r="40" spans="1:65" s="87" customFormat="1" ht="15.95" customHeight="1" x14ac:dyDescent="0.3">
      <c r="A40" s="99"/>
      <c r="B40" s="99"/>
      <c r="C40" s="100"/>
      <c r="D40" s="99">
        <v>32219</v>
      </c>
      <c r="E40" s="107" t="s">
        <v>112</v>
      </c>
      <c r="H40" s="103">
        <f t="shared" si="0"/>
        <v>500</v>
      </c>
      <c r="I40" s="102"/>
      <c r="J40" s="102"/>
      <c r="K40" s="102">
        <v>500</v>
      </c>
      <c r="L40" s="102"/>
      <c r="M40" s="102"/>
      <c r="N40" s="102"/>
      <c r="O40" s="103">
        <f t="shared" si="2"/>
        <v>66.361404207313029</v>
      </c>
      <c r="P40" s="102">
        <f t="shared" si="38"/>
        <v>0</v>
      </c>
      <c r="Q40" s="102">
        <f t="shared" si="38"/>
        <v>0</v>
      </c>
      <c r="R40" s="102">
        <f t="shared" si="38"/>
        <v>66.361404207313029</v>
      </c>
      <c r="S40" s="102">
        <f t="shared" si="38"/>
        <v>0</v>
      </c>
      <c r="T40" s="102">
        <f t="shared" si="38"/>
        <v>0</v>
      </c>
      <c r="U40" s="102">
        <f t="shared" si="38"/>
        <v>0</v>
      </c>
    </row>
    <row r="41" spans="1:65" s="97" customFormat="1" ht="15.95" customHeight="1" x14ac:dyDescent="0.3">
      <c r="A41" s="94"/>
      <c r="B41" s="94"/>
      <c r="C41" s="94">
        <v>3223</v>
      </c>
      <c r="D41" s="94"/>
      <c r="E41" s="95" t="s">
        <v>113</v>
      </c>
      <c r="F41" s="97">
        <v>0</v>
      </c>
      <c r="G41" s="97">
        <v>0</v>
      </c>
      <c r="H41" s="98">
        <f t="shared" si="0"/>
        <v>83000</v>
      </c>
      <c r="I41" s="96">
        <f t="shared" ref="I41:N41" si="39">SUM(I42:I43)</f>
        <v>83000</v>
      </c>
      <c r="J41" s="96">
        <f t="shared" si="39"/>
        <v>0</v>
      </c>
      <c r="K41" s="96">
        <f t="shared" si="39"/>
        <v>0</v>
      </c>
      <c r="L41" s="96">
        <f t="shared" si="39"/>
        <v>0</v>
      </c>
      <c r="M41" s="96">
        <f t="shared" si="39"/>
        <v>0</v>
      </c>
      <c r="N41" s="96">
        <f t="shared" si="39"/>
        <v>0</v>
      </c>
      <c r="O41" s="98">
        <f t="shared" si="2"/>
        <v>11015.993098413961</v>
      </c>
      <c r="P41" s="96">
        <f t="shared" ref="P41:U41" si="40">SUM(P42:P43)</f>
        <v>11015.993098413961</v>
      </c>
      <c r="Q41" s="96">
        <f t="shared" si="40"/>
        <v>0</v>
      </c>
      <c r="R41" s="96">
        <f t="shared" si="40"/>
        <v>0</v>
      </c>
      <c r="S41" s="96">
        <f t="shared" si="40"/>
        <v>0</v>
      </c>
      <c r="T41" s="96">
        <f t="shared" si="40"/>
        <v>0</v>
      </c>
      <c r="U41" s="96">
        <f t="shared" si="40"/>
        <v>0</v>
      </c>
      <c r="V41" s="93"/>
      <c r="W41" s="93"/>
      <c r="X41" s="93"/>
      <c r="Y41" s="93"/>
      <c r="Z41" s="93"/>
      <c r="AA41" s="93"/>
      <c r="AB41" s="93"/>
      <c r="AC41" s="93"/>
      <c r="AD41" s="93"/>
      <c r="AE41" s="93"/>
      <c r="AF41" s="93"/>
      <c r="AG41" s="93"/>
      <c r="AH41" s="93"/>
      <c r="AI41" s="93"/>
      <c r="AJ41" s="93"/>
      <c r="AK41" s="93"/>
      <c r="AL41" s="93"/>
      <c r="AM41" s="93"/>
      <c r="AN41" s="93"/>
      <c r="AO41" s="93"/>
      <c r="AP41" s="93"/>
      <c r="AQ41" s="93"/>
      <c r="AR41" s="93"/>
      <c r="AS41" s="93"/>
      <c r="AT41" s="93"/>
      <c r="AU41" s="93"/>
      <c r="AV41" s="93"/>
      <c r="AW41" s="93"/>
      <c r="AX41" s="93"/>
      <c r="AY41" s="93"/>
      <c r="AZ41" s="93"/>
      <c r="BA41" s="93"/>
      <c r="BB41" s="93"/>
      <c r="BC41" s="93"/>
      <c r="BD41" s="93"/>
      <c r="BE41" s="93"/>
      <c r="BF41" s="93"/>
      <c r="BG41" s="93"/>
      <c r="BH41" s="93"/>
      <c r="BI41" s="93"/>
      <c r="BJ41" s="93"/>
      <c r="BK41" s="93"/>
      <c r="BL41" s="93"/>
      <c r="BM41" s="93"/>
    </row>
    <row r="42" spans="1:65" s="87" customFormat="1" ht="15.95" customHeight="1" x14ac:dyDescent="0.3">
      <c r="A42" s="99"/>
      <c r="B42" s="99"/>
      <c r="C42" s="100"/>
      <c r="D42" s="99">
        <v>32231</v>
      </c>
      <c r="E42" s="107" t="s">
        <v>114</v>
      </c>
      <c r="H42" s="103">
        <f t="shared" si="0"/>
        <v>33000</v>
      </c>
      <c r="I42" s="102">
        <v>33000</v>
      </c>
      <c r="J42" s="108"/>
      <c r="K42" s="108"/>
      <c r="L42" s="108"/>
      <c r="M42" s="108"/>
      <c r="N42" s="108"/>
      <c r="O42" s="103">
        <f t="shared" si="2"/>
        <v>4379.8526776826593</v>
      </c>
      <c r="P42" s="102">
        <f t="shared" ref="P42:U43" si="41">I42/$O$3</f>
        <v>4379.8526776826593</v>
      </c>
      <c r="Q42" s="108">
        <f t="shared" si="41"/>
        <v>0</v>
      </c>
      <c r="R42" s="108">
        <f t="shared" si="41"/>
        <v>0</v>
      </c>
      <c r="S42" s="108">
        <f t="shared" si="41"/>
        <v>0</v>
      </c>
      <c r="T42" s="108">
        <f t="shared" si="41"/>
        <v>0</v>
      </c>
      <c r="U42" s="108">
        <f t="shared" si="41"/>
        <v>0</v>
      </c>
    </row>
    <row r="43" spans="1:65" s="87" customFormat="1" ht="15.95" customHeight="1" x14ac:dyDescent="0.3">
      <c r="A43" s="99"/>
      <c r="B43" s="99"/>
      <c r="C43" s="100"/>
      <c r="D43" s="99">
        <v>32233</v>
      </c>
      <c r="E43" s="107" t="s">
        <v>115</v>
      </c>
      <c r="H43" s="103">
        <f t="shared" si="0"/>
        <v>50000</v>
      </c>
      <c r="I43" s="102">
        <v>50000</v>
      </c>
      <c r="J43" s="108"/>
      <c r="K43" s="108"/>
      <c r="L43" s="108"/>
      <c r="M43" s="108"/>
      <c r="N43" s="108"/>
      <c r="O43" s="103">
        <f t="shared" si="2"/>
        <v>6636.1404207313026</v>
      </c>
      <c r="P43" s="102">
        <f t="shared" si="41"/>
        <v>6636.1404207313026</v>
      </c>
      <c r="Q43" s="108">
        <f t="shared" si="41"/>
        <v>0</v>
      </c>
      <c r="R43" s="108">
        <f t="shared" si="41"/>
        <v>0</v>
      </c>
      <c r="S43" s="108">
        <f t="shared" si="41"/>
        <v>0</v>
      </c>
      <c r="T43" s="108">
        <f t="shared" si="41"/>
        <v>0</v>
      </c>
      <c r="U43" s="108">
        <f t="shared" si="41"/>
        <v>0</v>
      </c>
    </row>
    <row r="44" spans="1:65" s="97" customFormat="1" ht="15.95" customHeight="1" x14ac:dyDescent="0.3">
      <c r="A44" s="94"/>
      <c r="B44" s="94"/>
      <c r="C44" s="94">
        <v>3224</v>
      </c>
      <c r="D44" s="94"/>
      <c r="E44" s="95" t="s">
        <v>116</v>
      </c>
      <c r="H44" s="98">
        <f t="shared" si="0"/>
        <v>1000</v>
      </c>
      <c r="I44" s="96">
        <f t="shared" ref="I44:N44" si="42">SUM(I45)</f>
        <v>0</v>
      </c>
      <c r="J44" s="96">
        <f t="shared" si="42"/>
        <v>0</v>
      </c>
      <c r="K44" s="96">
        <f t="shared" si="42"/>
        <v>1000</v>
      </c>
      <c r="L44" s="96">
        <f t="shared" si="42"/>
        <v>0</v>
      </c>
      <c r="M44" s="96">
        <f t="shared" si="42"/>
        <v>0</v>
      </c>
      <c r="N44" s="96">
        <f t="shared" si="42"/>
        <v>0</v>
      </c>
      <c r="O44" s="98">
        <f t="shared" si="2"/>
        <v>132.72280841462606</v>
      </c>
      <c r="P44" s="96">
        <f t="shared" ref="P44:U44" si="43">SUM(P45)</f>
        <v>0</v>
      </c>
      <c r="Q44" s="96">
        <f t="shared" si="43"/>
        <v>0</v>
      </c>
      <c r="R44" s="96">
        <f t="shared" si="43"/>
        <v>132.72280841462606</v>
      </c>
      <c r="S44" s="96">
        <f t="shared" si="43"/>
        <v>0</v>
      </c>
      <c r="T44" s="96">
        <f t="shared" si="43"/>
        <v>0</v>
      </c>
      <c r="U44" s="96">
        <f t="shared" si="43"/>
        <v>0</v>
      </c>
      <c r="V44" s="93"/>
      <c r="W44" s="93"/>
      <c r="X44" s="93"/>
      <c r="Y44" s="93"/>
      <c r="Z44" s="93"/>
      <c r="AA44" s="93"/>
      <c r="AB44" s="93"/>
      <c r="AC44" s="93"/>
      <c r="AD44" s="93"/>
      <c r="AE44" s="93"/>
      <c r="AF44" s="93"/>
      <c r="AG44" s="93"/>
      <c r="AH44" s="93"/>
      <c r="AI44" s="93"/>
      <c r="AJ44" s="93"/>
      <c r="AK44" s="93"/>
      <c r="AL44" s="93"/>
      <c r="AM44" s="93"/>
      <c r="AN44" s="93"/>
      <c r="AO44" s="93"/>
      <c r="AP44" s="93"/>
      <c r="AQ44" s="93"/>
      <c r="AR44" s="93"/>
      <c r="AS44" s="93"/>
      <c r="AT44" s="93"/>
      <c r="AU44" s="93"/>
      <c r="AV44" s="93"/>
      <c r="AW44" s="93"/>
      <c r="AX44" s="93"/>
      <c r="AY44" s="93"/>
      <c r="AZ44" s="93"/>
      <c r="BA44" s="93"/>
      <c r="BB44" s="93"/>
      <c r="BC44" s="93"/>
      <c r="BD44" s="93"/>
      <c r="BE44" s="93"/>
      <c r="BF44" s="93"/>
      <c r="BG44" s="93"/>
      <c r="BH44" s="93"/>
      <c r="BI44" s="93"/>
      <c r="BJ44" s="93"/>
      <c r="BK44" s="93"/>
      <c r="BL44" s="93"/>
      <c r="BM44" s="93"/>
    </row>
    <row r="45" spans="1:65" s="87" customFormat="1" ht="15.95" customHeight="1" x14ac:dyDescent="0.3">
      <c r="A45" s="99"/>
      <c r="B45" s="99"/>
      <c r="C45" s="100"/>
      <c r="D45" s="99">
        <v>32244</v>
      </c>
      <c r="E45" s="107" t="s">
        <v>117</v>
      </c>
      <c r="F45" s="87">
        <v>0</v>
      </c>
      <c r="G45" s="87">
        <v>0</v>
      </c>
      <c r="H45" s="103">
        <f t="shared" si="0"/>
        <v>1000</v>
      </c>
      <c r="I45" s="102">
        <v>0</v>
      </c>
      <c r="J45" s="102"/>
      <c r="K45" s="102">
        <v>1000</v>
      </c>
      <c r="L45" s="102"/>
      <c r="M45" s="102"/>
      <c r="N45" s="102"/>
      <c r="O45" s="103">
        <f t="shared" si="2"/>
        <v>132.72280841462606</v>
      </c>
      <c r="P45" s="102">
        <f t="shared" ref="P45:U45" si="44">I45/$O$3</f>
        <v>0</v>
      </c>
      <c r="Q45" s="102">
        <f t="shared" si="44"/>
        <v>0</v>
      </c>
      <c r="R45" s="102">
        <f t="shared" si="44"/>
        <v>132.72280841462606</v>
      </c>
      <c r="S45" s="102">
        <f t="shared" si="44"/>
        <v>0</v>
      </c>
      <c r="T45" s="102">
        <f t="shared" si="44"/>
        <v>0</v>
      </c>
      <c r="U45" s="102">
        <f t="shared" si="44"/>
        <v>0</v>
      </c>
    </row>
    <row r="46" spans="1:65" s="97" customFormat="1" ht="15.95" customHeight="1" x14ac:dyDescent="0.3">
      <c r="A46" s="94"/>
      <c r="B46" s="94"/>
      <c r="C46" s="94">
        <v>3225</v>
      </c>
      <c r="D46" s="94"/>
      <c r="E46" s="95" t="s">
        <v>118</v>
      </c>
      <c r="H46" s="98">
        <f t="shared" si="0"/>
        <v>2500</v>
      </c>
      <c r="I46" s="96">
        <f t="shared" ref="I46:N46" si="45">I47</f>
        <v>0</v>
      </c>
      <c r="J46" s="96">
        <f t="shared" si="45"/>
        <v>0</v>
      </c>
      <c r="K46" s="96">
        <f t="shared" si="45"/>
        <v>1000</v>
      </c>
      <c r="L46" s="96">
        <f t="shared" si="45"/>
        <v>1500</v>
      </c>
      <c r="M46" s="96">
        <f t="shared" si="45"/>
        <v>0</v>
      </c>
      <c r="N46" s="96">
        <f t="shared" si="45"/>
        <v>0</v>
      </c>
      <c r="O46" s="98">
        <f t="shared" si="2"/>
        <v>331.80702103656512</v>
      </c>
      <c r="P46" s="96">
        <f t="shared" ref="P46:U46" si="46">P47</f>
        <v>0</v>
      </c>
      <c r="Q46" s="96">
        <f t="shared" si="46"/>
        <v>0</v>
      </c>
      <c r="R46" s="96">
        <f t="shared" si="46"/>
        <v>132.72280841462606</v>
      </c>
      <c r="S46" s="96">
        <f t="shared" si="46"/>
        <v>199.08421262193906</v>
      </c>
      <c r="T46" s="96">
        <f t="shared" si="46"/>
        <v>0</v>
      </c>
      <c r="U46" s="96">
        <f t="shared" si="46"/>
        <v>0</v>
      </c>
      <c r="V46" s="93"/>
      <c r="W46" s="93"/>
      <c r="X46" s="93"/>
      <c r="Y46" s="93"/>
      <c r="Z46" s="93"/>
      <c r="AA46" s="93"/>
      <c r="AB46" s="93"/>
      <c r="AC46" s="93"/>
      <c r="AD46" s="93"/>
      <c r="AE46" s="93"/>
      <c r="AF46" s="93"/>
      <c r="AG46" s="93"/>
      <c r="AH46" s="93"/>
      <c r="AI46" s="93"/>
      <c r="AJ46" s="93"/>
      <c r="AK46" s="93"/>
      <c r="AL46" s="93"/>
      <c r="AM46" s="93"/>
      <c r="AN46" s="93"/>
      <c r="AO46" s="93"/>
      <c r="AP46" s="93"/>
      <c r="AQ46" s="93"/>
      <c r="AR46" s="93"/>
      <c r="AS46" s="93"/>
      <c r="AT46" s="93"/>
      <c r="AU46" s="93"/>
      <c r="AV46" s="93"/>
      <c r="AW46" s="93"/>
      <c r="AX46" s="93"/>
      <c r="AY46" s="93"/>
      <c r="AZ46" s="93"/>
      <c r="BA46" s="93"/>
      <c r="BB46" s="93"/>
      <c r="BC46" s="93"/>
      <c r="BD46" s="93"/>
      <c r="BE46" s="93"/>
      <c r="BF46" s="93"/>
      <c r="BG46" s="93"/>
      <c r="BH46" s="93"/>
      <c r="BI46" s="93"/>
      <c r="BJ46" s="93"/>
      <c r="BK46" s="93"/>
      <c r="BL46" s="93"/>
      <c r="BM46" s="93"/>
    </row>
    <row r="47" spans="1:65" s="87" customFormat="1" ht="15.95" customHeight="1" x14ac:dyDescent="0.3">
      <c r="A47" s="99"/>
      <c r="B47" s="99"/>
      <c r="C47" s="100"/>
      <c r="D47" s="99">
        <v>32251</v>
      </c>
      <c r="E47" s="107" t="s">
        <v>118</v>
      </c>
      <c r="H47" s="103">
        <f t="shared" si="0"/>
        <v>2500</v>
      </c>
      <c r="I47" s="102"/>
      <c r="J47" s="102"/>
      <c r="K47" s="102">
        <v>1000</v>
      </c>
      <c r="L47" s="102">
        <v>1500</v>
      </c>
      <c r="M47" s="102"/>
      <c r="N47" s="102"/>
      <c r="O47" s="103">
        <f t="shared" si="2"/>
        <v>331.80702103656512</v>
      </c>
      <c r="P47" s="102">
        <f t="shared" ref="P47:U47" si="47">I47/$O$3</f>
        <v>0</v>
      </c>
      <c r="Q47" s="102">
        <f t="shared" si="47"/>
        <v>0</v>
      </c>
      <c r="R47" s="102">
        <f t="shared" si="47"/>
        <v>132.72280841462606</v>
      </c>
      <c r="S47" s="102">
        <f t="shared" si="47"/>
        <v>199.08421262193906</v>
      </c>
      <c r="T47" s="102">
        <f t="shared" si="47"/>
        <v>0</v>
      </c>
      <c r="U47" s="102">
        <f t="shared" si="47"/>
        <v>0</v>
      </c>
    </row>
    <row r="48" spans="1:65" s="91" customFormat="1" ht="15.95" customHeight="1" x14ac:dyDescent="0.3">
      <c r="A48" s="88"/>
      <c r="B48" s="88">
        <v>323</v>
      </c>
      <c r="C48" s="88"/>
      <c r="D48" s="88"/>
      <c r="E48" s="109" t="s">
        <v>119</v>
      </c>
      <c r="H48" s="92">
        <f t="shared" si="0"/>
        <v>291650</v>
      </c>
      <c r="I48" s="90">
        <f t="shared" ref="I48:N48" si="48">I49+I53+I56+I63+I65+I67+I60</f>
        <v>278100</v>
      </c>
      <c r="J48" s="90">
        <f t="shared" si="48"/>
        <v>0</v>
      </c>
      <c r="K48" s="90">
        <f t="shared" si="48"/>
        <v>13550</v>
      </c>
      <c r="L48" s="90">
        <f t="shared" si="48"/>
        <v>0</v>
      </c>
      <c r="M48" s="90">
        <f t="shared" si="48"/>
        <v>0</v>
      </c>
      <c r="N48" s="90">
        <f t="shared" si="48"/>
        <v>0</v>
      </c>
      <c r="O48" s="92">
        <f t="shared" si="2"/>
        <v>38708.607074125684</v>
      </c>
      <c r="P48" s="90">
        <f t="shared" ref="P48:U48" si="49">P49+P53+P56+P63+P65+P67+P60</f>
        <v>36910.213020107505</v>
      </c>
      <c r="Q48" s="90">
        <f t="shared" si="49"/>
        <v>0</v>
      </c>
      <c r="R48" s="90">
        <f t="shared" si="49"/>
        <v>1798.3940540181827</v>
      </c>
      <c r="S48" s="90">
        <f t="shared" si="49"/>
        <v>0</v>
      </c>
      <c r="T48" s="90">
        <f t="shared" si="49"/>
        <v>0</v>
      </c>
      <c r="U48" s="90">
        <f t="shared" si="49"/>
        <v>0</v>
      </c>
      <c r="V48" s="93"/>
      <c r="W48" s="93"/>
      <c r="X48" s="93"/>
      <c r="Y48" s="93"/>
      <c r="Z48" s="93"/>
      <c r="AA48" s="93"/>
      <c r="AB48" s="93"/>
      <c r="AC48" s="93"/>
      <c r="AD48" s="93"/>
      <c r="AE48" s="93"/>
      <c r="AF48" s="93"/>
      <c r="AG48" s="93"/>
      <c r="AH48" s="93"/>
      <c r="AI48" s="93"/>
      <c r="AJ48" s="93"/>
      <c r="AK48" s="93"/>
      <c r="AL48" s="93"/>
      <c r="AM48" s="93"/>
      <c r="AN48" s="93"/>
      <c r="AO48" s="93"/>
      <c r="AP48" s="93"/>
      <c r="AQ48" s="93"/>
      <c r="AR48" s="93"/>
      <c r="AS48" s="93"/>
      <c r="AT48" s="93"/>
      <c r="AU48" s="93"/>
      <c r="AV48" s="93"/>
      <c r="AW48" s="93"/>
      <c r="AX48" s="93"/>
      <c r="AY48" s="93"/>
      <c r="AZ48" s="93"/>
      <c r="BA48" s="93"/>
      <c r="BB48" s="93"/>
      <c r="BC48" s="93"/>
      <c r="BD48" s="93"/>
      <c r="BE48" s="93"/>
      <c r="BF48" s="93"/>
      <c r="BG48" s="93"/>
      <c r="BH48" s="93"/>
      <c r="BI48" s="93"/>
      <c r="BJ48" s="93"/>
      <c r="BK48" s="93"/>
      <c r="BL48" s="93"/>
      <c r="BM48" s="93"/>
    </row>
    <row r="49" spans="1:65" s="97" customFormat="1" ht="15.95" customHeight="1" x14ac:dyDescent="0.3">
      <c r="A49" s="94"/>
      <c r="B49" s="94"/>
      <c r="C49" s="94">
        <v>3231</v>
      </c>
      <c r="D49" s="94"/>
      <c r="E49" s="95" t="s">
        <v>120</v>
      </c>
      <c r="F49" s="97">
        <v>0</v>
      </c>
      <c r="G49" s="97">
        <v>0</v>
      </c>
      <c r="H49" s="98">
        <f t="shared" si="0"/>
        <v>4250</v>
      </c>
      <c r="I49" s="96">
        <f t="shared" ref="I49:N49" si="50">SUM(I50:I52)</f>
        <v>3700</v>
      </c>
      <c r="J49" s="96">
        <f t="shared" si="50"/>
        <v>0</v>
      </c>
      <c r="K49" s="96">
        <f t="shared" si="50"/>
        <v>550</v>
      </c>
      <c r="L49" s="96">
        <f t="shared" si="50"/>
        <v>0</v>
      </c>
      <c r="M49" s="96">
        <f t="shared" si="50"/>
        <v>0</v>
      </c>
      <c r="N49" s="96">
        <f t="shared" si="50"/>
        <v>0</v>
      </c>
      <c r="O49" s="98">
        <f t="shared" si="2"/>
        <v>564.07193576216071</v>
      </c>
      <c r="P49" s="96">
        <f t="shared" ref="P49:U49" si="51">SUM(P50:P52)</f>
        <v>491.07439113411635</v>
      </c>
      <c r="Q49" s="96">
        <f t="shared" si="51"/>
        <v>0</v>
      </c>
      <c r="R49" s="96">
        <f t="shared" si="51"/>
        <v>72.997544628044324</v>
      </c>
      <c r="S49" s="96">
        <f t="shared" si="51"/>
        <v>0</v>
      </c>
      <c r="T49" s="96">
        <f t="shared" si="51"/>
        <v>0</v>
      </c>
      <c r="U49" s="96">
        <f t="shared" si="51"/>
        <v>0</v>
      </c>
      <c r="V49" s="93"/>
      <c r="W49" s="93"/>
      <c r="X49" s="93"/>
      <c r="Y49" s="93"/>
      <c r="Z49" s="93"/>
      <c r="AA49" s="93"/>
      <c r="AB49" s="93"/>
      <c r="AC49" s="93"/>
      <c r="AD49" s="93"/>
      <c r="AE49" s="93"/>
      <c r="AF49" s="93"/>
      <c r="AG49" s="93"/>
      <c r="AH49" s="93"/>
      <c r="AI49" s="93"/>
      <c r="AJ49" s="93"/>
      <c r="AK49" s="93"/>
      <c r="AL49" s="93"/>
      <c r="AM49" s="93"/>
      <c r="AN49" s="93"/>
      <c r="AO49" s="93"/>
      <c r="AP49" s="93"/>
      <c r="AQ49" s="93"/>
      <c r="AR49" s="93"/>
      <c r="AS49" s="93"/>
      <c r="AT49" s="93"/>
      <c r="AU49" s="93"/>
      <c r="AV49" s="93"/>
      <c r="AW49" s="93"/>
      <c r="AX49" s="93"/>
      <c r="AY49" s="93"/>
      <c r="AZ49" s="93"/>
      <c r="BA49" s="93"/>
      <c r="BB49" s="93"/>
      <c r="BC49" s="93"/>
      <c r="BD49" s="93"/>
      <c r="BE49" s="93"/>
      <c r="BF49" s="93"/>
      <c r="BG49" s="93"/>
      <c r="BH49" s="93"/>
      <c r="BI49" s="93"/>
      <c r="BJ49" s="93"/>
      <c r="BK49" s="93"/>
      <c r="BL49" s="93"/>
      <c r="BM49" s="93"/>
    </row>
    <row r="50" spans="1:65" s="87" customFormat="1" ht="15.95" customHeight="1" x14ac:dyDescent="0.3">
      <c r="A50" s="99"/>
      <c r="B50" s="99"/>
      <c r="C50" s="100"/>
      <c r="D50" s="99">
        <v>32311</v>
      </c>
      <c r="E50" s="107" t="s">
        <v>121</v>
      </c>
      <c r="H50" s="103">
        <f t="shared" si="0"/>
        <v>3000</v>
      </c>
      <c r="I50" s="102">
        <v>3000</v>
      </c>
      <c r="J50" s="102"/>
      <c r="K50" s="102"/>
      <c r="L50" s="102"/>
      <c r="M50" s="102"/>
      <c r="N50" s="102"/>
      <c r="O50" s="103">
        <f t="shared" si="2"/>
        <v>398.16842524387812</v>
      </c>
      <c r="P50" s="102">
        <f t="shared" ref="P50:U52" si="52">I50/$O$3</f>
        <v>398.16842524387812</v>
      </c>
      <c r="Q50" s="102">
        <f t="shared" si="52"/>
        <v>0</v>
      </c>
      <c r="R50" s="102">
        <f t="shared" si="52"/>
        <v>0</v>
      </c>
      <c r="S50" s="102">
        <f t="shared" si="52"/>
        <v>0</v>
      </c>
      <c r="T50" s="102">
        <f t="shared" si="52"/>
        <v>0</v>
      </c>
      <c r="U50" s="102">
        <f t="shared" si="52"/>
        <v>0</v>
      </c>
    </row>
    <row r="51" spans="1:65" s="87" customFormat="1" ht="15.95" customHeight="1" x14ac:dyDescent="0.3">
      <c r="A51" s="99"/>
      <c r="B51" s="99"/>
      <c r="C51" s="100"/>
      <c r="D51" s="99">
        <v>32312</v>
      </c>
      <c r="E51" s="107" t="s">
        <v>122</v>
      </c>
      <c r="H51" s="103">
        <f t="shared" si="0"/>
        <v>700</v>
      </c>
      <c r="I51" s="102">
        <v>700</v>
      </c>
      <c r="J51" s="102"/>
      <c r="K51" s="102"/>
      <c r="L51" s="102"/>
      <c r="M51" s="102"/>
      <c r="N51" s="102"/>
      <c r="O51" s="103">
        <f t="shared" si="2"/>
        <v>92.905965890238235</v>
      </c>
      <c r="P51" s="102">
        <f t="shared" si="52"/>
        <v>92.905965890238235</v>
      </c>
      <c r="Q51" s="102">
        <f t="shared" si="52"/>
        <v>0</v>
      </c>
      <c r="R51" s="102">
        <f t="shared" si="52"/>
        <v>0</v>
      </c>
      <c r="S51" s="102">
        <f t="shared" si="52"/>
        <v>0</v>
      </c>
      <c r="T51" s="102">
        <f t="shared" si="52"/>
        <v>0</v>
      </c>
      <c r="U51" s="102">
        <f t="shared" si="52"/>
        <v>0</v>
      </c>
    </row>
    <row r="52" spans="1:65" s="87" customFormat="1" ht="15.95" customHeight="1" x14ac:dyDescent="0.3">
      <c r="A52" s="99"/>
      <c r="B52" s="99"/>
      <c r="C52" s="100"/>
      <c r="D52" s="99">
        <v>32313</v>
      </c>
      <c r="E52" s="107" t="s">
        <v>123</v>
      </c>
      <c r="H52" s="103">
        <f t="shared" si="0"/>
        <v>550</v>
      </c>
      <c r="I52" s="102"/>
      <c r="J52" s="102"/>
      <c r="K52" s="102">
        <v>550</v>
      </c>
      <c r="L52" s="102"/>
      <c r="M52" s="102"/>
      <c r="N52" s="102"/>
      <c r="O52" s="103">
        <f t="shared" si="2"/>
        <v>72.997544628044324</v>
      </c>
      <c r="P52" s="102">
        <f t="shared" si="52"/>
        <v>0</v>
      </c>
      <c r="Q52" s="102">
        <f t="shared" si="52"/>
        <v>0</v>
      </c>
      <c r="R52" s="102">
        <f t="shared" si="52"/>
        <v>72.997544628044324</v>
      </c>
      <c r="S52" s="102">
        <f t="shared" si="52"/>
        <v>0</v>
      </c>
      <c r="T52" s="102">
        <f t="shared" si="52"/>
        <v>0</v>
      </c>
      <c r="U52" s="102">
        <f t="shared" si="52"/>
        <v>0</v>
      </c>
    </row>
    <row r="53" spans="1:65" s="97" customFormat="1" ht="15.95" customHeight="1" x14ac:dyDescent="0.3">
      <c r="A53" s="94"/>
      <c r="B53" s="94"/>
      <c r="C53" s="94">
        <v>3232</v>
      </c>
      <c r="D53" s="94"/>
      <c r="E53" s="95" t="s">
        <v>124</v>
      </c>
      <c r="F53" s="96">
        <f>SUM(F54:F55)</f>
        <v>0</v>
      </c>
      <c r="G53" s="106">
        <f>SUM(G54:G55)</f>
        <v>0</v>
      </c>
      <c r="H53" s="98">
        <f t="shared" si="0"/>
        <v>6000</v>
      </c>
      <c r="I53" s="96">
        <f t="shared" ref="I53:N53" si="53">SUM(I54:I55)</f>
        <v>0</v>
      </c>
      <c r="J53" s="96">
        <f t="shared" si="53"/>
        <v>0</v>
      </c>
      <c r="K53" s="96">
        <f t="shared" si="53"/>
        <v>6000</v>
      </c>
      <c r="L53" s="96">
        <f t="shared" si="53"/>
        <v>0</v>
      </c>
      <c r="M53" s="96">
        <f t="shared" si="53"/>
        <v>0</v>
      </c>
      <c r="N53" s="96">
        <f t="shared" si="53"/>
        <v>0</v>
      </c>
      <c r="O53" s="98">
        <f t="shared" si="2"/>
        <v>796.33685048775624</v>
      </c>
      <c r="P53" s="96">
        <f t="shared" ref="P53:U53" si="54">SUM(P54:P55)</f>
        <v>0</v>
      </c>
      <c r="Q53" s="96">
        <f t="shared" si="54"/>
        <v>0</v>
      </c>
      <c r="R53" s="96">
        <f t="shared" si="54"/>
        <v>796.33685048775624</v>
      </c>
      <c r="S53" s="96">
        <f t="shared" si="54"/>
        <v>0</v>
      </c>
      <c r="T53" s="96">
        <f t="shared" si="54"/>
        <v>0</v>
      </c>
      <c r="U53" s="96">
        <f t="shared" si="54"/>
        <v>0</v>
      </c>
      <c r="V53" s="93"/>
      <c r="W53" s="93"/>
      <c r="X53" s="93"/>
      <c r="Y53" s="93"/>
      <c r="Z53" s="93"/>
      <c r="AA53" s="93"/>
      <c r="AB53" s="93"/>
      <c r="AC53" s="93"/>
      <c r="AD53" s="93"/>
      <c r="AE53" s="93"/>
      <c r="AF53" s="93"/>
      <c r="AG53" s="93"/>
      <c r="AH53" s="93"/>
      <c r="AI53" s="93"/>
      <c r="AJ53" s="93"/>
      <c r="AK53" s="93"/>
      <c r="AL53" s="93"/>
      <c r="AM53" s="93"/>
      <c r="AN53" s="93"/>
      <c r="AO53" s="93"/>
      <c r="AP53" s="93"/>
      <c r="AQ53" s="93"/>
      <c r="AR53" s="93"/>
      <c r="AS53" s="93"/>
      <c r="AT53" s="93"/>
      <c r="AU53" s="93"/>
      <c r="AV53" s="93"/>
      <c r="AW53" s="93"/>
      <c r="AX53" s="93"/>
      <c r="AY53" s="93"/>
      <c r="AZ53" s="93"/>
      <c r="BA53" s="93"/>
      <c r="BB53" s="93"/>
      <c r="BC53" s="93"/>
      <c r="BD53" s="93"/>
      <c r="BE53" s="93"/>
      <c r="BF53" s="93"/>
      <c r="BG53" s="93"/>
      <c r="BH53" s="93"/>
      <c r="BI53" s="93"/>
      <c r="BJ53" s="93"/>
      <c r="BK53" s="93"/>
      <c r="BL53" s="93"/>
      <c r="BM53" s="93"/>
    </row>
    <row r="54" spans="1:65" s="87" customFormat="1" ht="15.95" customHeight="1" x14ac:dyDescent="0.3">
      <c r="A54" s="99"/>
      <c r="B54" s="99"/>
      <c r="C54" s="100"/>
      <c r="D54" s="99">
        <v>32321</v>
      </c>
      <c r="E54" s="107" t="s">
        <v>125</v>
      </c>
      <c r="H54" s="103">
        <f t="shared" si="0"/>
        <v>1000</v>
      </c>
      <c r="I54" s="102"/>
      <c r="J54" s="102"/>
      <c r="K54" s="102">
        <v>1000</v>
      </c>
      <c r="L54" s="102"/>
      <c r="M54" s="102"/>
      <c r="N54" s="102"/>
      <c r="O54" s="103">
        <f t="shared" si="2"/>
        <v>132.72280841462606</v>
      </c>
      <c r="P54" s="102">
        <f t="shared" ref="P54:U55" si="55">I54/$O$3</f>
        <v>0</v>
      </c>
      <c r="Q54" s="102">
        <f t="shared" si="55"/>
        <v>0</v>
      </c>
      <c r="R54" s="102">
        <f t="shared" si="55"/>
        <v>132.72280841462606</v>
      </c>
      <c r="S54" s="102">
        <f t="shared" si="55"/>
        <v>0</v>
      </c>
      <c r="T54" s="102">
        <f t="shared" si="55"/>
        <v>0</v>
      </c>
      <c r="U54" s="102">
        <f t="shared" si="55"/>
        <v>0</v>
      </c>
    </row>
    <row r="55" spans="1:65" s="87" customFormat="1" ht="19.5" customHeight="1" x14ac:dyDescent="0.3">
      <c r="A55" s="99"/>
      <c r="B55" s="99"/>
      <c r="C55" s="100"/>
      <c r="D55" s="99">
        <v>32322</v>
      </c>
      <c r="E55" s="107" t="s">
        <v>126</v>
      </c>
      <c r="H55" s="103">
        <f t="shared" si="0"/>
        <v>5000</v>
      </c>
      <c r="I55" s="102"/>
      <c r="J55" s="102"/>
      <c r="K55" s="102">
        <v>5000</v>
      </c>
      <c r="L55" s="102"/>
      <c r="M55" s="102"/>
      <c r="N55" s="102"/>
      <c r="O55" s="103">
        <f t="shared" si="2"/>
        <v>663.61404207313024</v>
      </c>
      <c r="P55" s="102">
        <f t="shared" si="55"/>
        <v>0</v>
      </c>
      <c r="Q55" s="102">
        <f t="shared" si="55"/>
        <v>0</v>
      </c>
      <c r="R55" s="102">
        <f t="shared" si="55"/>
        <v>663.61404207313024</v>
      </c>
      <c r="S55" s="102">
        <f t="shared" si="55"/>
        <v>0</v>
      </c>
      <c r="T55" s="102">
        <f t="shared" si="55"/>
        <v>0</v>
      </c>
      <c r="U55" s="102">
        <f t="shared" si="55"/>
        <v>0</v>
      </c>
    </row>
    <row r="56" spans="1:65" s="97" customFormat="1" ht="15.95" customHeight="1" x14ac:dyDescent="0.3">
      <c r="A56" s="94"/>
      <c r="B56" s="94"/>
      <c r="C56" s="94">
        <v>3234</v>
      </c>
      <c r="D56" s="94"/>
      <c r="E56" s="95" t="s">
        <v>127</v>
      </c>
      <c r="F56" s="96">
        <f>SUM(F57:F59)</f>
        <v>0</v>
      </c>
      <c r="G56" s="106">
        <f>SUM(G57:G59)</f>
        <v>0</v>
      </c>
      <c r="H56" s="98">
        <f t="shared" si="0"/>
        <v>73400</v>
      </c>
      <c r="I56" s="96">
        <f t="shared" ref="I56:N56" si="56">SUM(I57:I59)</f>
        <v>73400</v>
      </c>
      <c r="J56" s="96">
        <f t="shared" si="56"/>
        <v>0</v>
      </c>
      <c r="K56" s="96">
        <f t="shared" si="56"/>
        <v>0</v>
      </c>
      <c r="L56" s="96">
        <f t="shared" si="56"/>
        <v>0</v>
      </c>
      <c r="M56" s="96">
        <f t="shared" si="56"/>
        <v>0</v>
      </c>
      <c r="N56" s="96">
        <f t="shared" si="56"/>
        <v>0</v>
      </c>
      <c r="O56" s="98">
        <f t="shared" si="2"/>
        <v>9741.8541376335525</v>
      </c>
      <c r="P56" s="96">
        <f t="shared" ref="P56:U56" si="57">SUM(P57:P59)</f>
        <v>9741.8541376335525</v>
      </c>
      <c r="Q56" s="96">
        <f t="shared" si="57"/>
        <v>0</v>
      </c>
      <c r="R56" s="96">
        <f t="shared" si="57"/>
        <v>0</v>
      </c>
      <c r="S56" s="96">
        <f t="shared" si="57"/>
        <v>0</v>
      </c>
      <c r="T56" s="96">
        <f t="shared" si="57"/>
        <v>0</v>
      </c>
      <c r="U56" s="96">
        <f t="shared" si="57"/>
        <v>0</v>
      </c>
      <c r="V56" s="93"/>
      <c r="W56" s="93"/>
      <c r="X56" s="93"/>
      <c r="Y56" s="93"/>
      <c r="Z56" s="93"/>
      <c r="AA56" s="93"/>
      <c r="AB56" s="93"/>
      <c r="AC56" s="93"/>
      <c r="AD56" s="93"/>
      <c r="AE56" s="93"/>
      <c r="AF56" s="93"/>
      <c r="AG56" s="93"/>
      <c r="AH56" s="93"/>
      <c r="AI56" s="93"/>
      <c r="AJ56" s="93"/>
      <c r="AK56" s="93"/>
      <c r="AL56" s="93"/>
      <c r="AM56" s="93"/>
      <c r="AN56" s="93"/>
      <c r="AO56" s="93"/>
      <c r="AP56" s="93"/>
      <c r="AQ56" s="93"/>
      <c r="AR56" s="93"/>
      <c r="AS56" s="93"/>
      <c r="AT56" s="93"/>
      <c r="AU56" s="93"/>
      <c r="AV56" s="93"/>
      <c r="AW56" s="93"/>
      <c r="AX56" s="93"/>
      <c r="AY56" s="93"/>
      <c r="AZ56" s="93"/>
      <c r="BA56" s="93"/>
      <c r="BB56" s="93"/>
      <c r="BC56" s="93"/>
      <c r="BD56" s="93"/>
      <c r="BE56" s="93"/>
      <c r="BF56" s="93"/>
      <c r="BG56" s="93"/>
      <c r="BH56" s="93"/>
      <c r="BI56" s="93"/>
      <c r="BJ56" s="93"/>
      <c r="BK56" s="93"/>
      <c r="BL56" s="93"/>
      <c r="BM56" s="93"/>
    </row>
    <row r="57" spans="1:65" s="87" customFormat="1" ht="15.95" customHeight="1" x14ac:dyDescent="0.3">
      <c r="A57" s="99"/>
      <c r="B57" s="99"/>
      <c r="C57" s="100"/>
      <c r="D57" s="99">
        <v>32341</v>
      </c>
      <c r="E57" s="107" t="s">
        <v>128</v>
      </c>
      <c r="H57" s="103">
        <f t="shared" si="0"/>
        <v>4800</v>
      </c>
      <c r="I57" s="102">
        <v>4800</v>
      </c>
      <c r="J57" s="108"/>
      <c r="K57" s="108"/>
      <c r="L57" s="108"/>
      <c r="M57" s="108"/>
      <c r="N57" s="108"/>
      <c r="O57" s="103">
        <f t="shared" si="2"/>
        <v>637.06948039020506</v>
      </c>
      <c r="P57" s="102">
        <f t="shared" ref="P57:U59" si="58">I57/$O$3</f>
        <v>637.06948039020506</v>
      </c>
      <c r="Q57" s="108">
        <f t="shared" si="58"/>
        <v>0</v>
      </c>
      <c r="R57" s="108">
        <f t="shared" si="58"/>
        <v>0</v>
      </c>
      <c r="S57" s="108">
        <f t="shared" si="58"/>
        <v>0</v>
      </c>
      <c r="T57" s="108">
        <f t="shared" si="58"/>
        <v>0</v>
      </c>
      <c r="U57" s="108">
        <f t="shared" si="58"/>
        <v>0</v>
      </c>
    </row>
    <row r="58" spans="1:65" s="87" customFormat="1" ht="15.95" customHeight="1" x14ac:dyDescent="0.3">
      <c r="A58" s="99"/>
      <c r="B58" s="99"/>
      <c r="C58" s="100"/>
      <c r="D58" s="99">
        <v>32342</v>
      </c>
      <c r="E58" s="107" t="s">
        <v>129</v>
      </c>
      <c r="H58" s="103">
        <f t="shared" si="0"/>
        <v>1600</v>
      </c>
      <c r="I58" s="102">
        <v>1600</v>
      </c>
      <c r="J58" s="108"/>
      <c r="K58" s="108"/>
      <c r="L58" s="108"/>
      <c r="M58" s="108"/>
      <c r="N58" s="108"/>
      <c r="O58" s="103">
        <f t="shared" si="2"/>
        <v>212.35649346340168</v>
      </c>
      <c r="P58" s="102">
        <f t="shared" si="58"/>
        <v>212.35649346340168</v>
      </c>
      <c r="Q58" s="108">
        <f t="shared" si="58"/>
        <v>0</v>
      </c>
      <c r="R58" s="108">
        <f t="shared" si="58"/>
        <v>0</v>
      </c>
      <c r="S58" s="108">
        <f t="shared" si="58"/>
        <v>0</v>
      </c>
      <c r="T58" s="108">
        <f t="shared" si="58"/>
        <v>0</v>
      </c>
      <c r="U58" s="108">
        <f t="shared" si="58"/>
        <v>0</v>
      </c>
    </row>
    <row r="59" spans="1:65" s="87" customFormat="1" ht="15.95" customHeight="1" x14ac:dyDescent="0.3">
      <c r="A59" s="99"/>
      <c r="B59" s="99"/>
      <c r="C59" s="100"/>
      <c r="D59" s="99">
        <v>32349</v>
      </c>
      <c r="E59" s="107" t="s">
        <v>130</v>
      </c>
      <c r="H59" s="103">
        <f t="shared" si="0"/>
        <v>67000</v>
      </c>
      <c r="I59" s="102">
        <v>67000</v>
      </c>
      <c r="J59" s="108"/>
      <c r="K59" s="108"/>
      <c r="L59" s="108"/>
      <c r="M59" s="108"/>
      <c r="N59" s="108"/>
      <c r="O59" s="103">
        <f t="shared" si="2"/>
        <v>8892.428163779945</v>
      </c>
      <c r="P59" s="102">
        <f t="shared" si="58"/>
        <v>8892.428163779945</v>
      </c>
      <c r="Q59" s="108">
        <f t="shared" si="58"/>
        <v>0</v>
      </c>
      <c r="R59" s="108">
        <f t="shared" si="58"/>
        <v>0</v>
      </c>
      <c r="S59" s="108">
        <f t="shared" si="58"/>
        <v>0</v>
      </c>
      <c r="T59" s="108">
        <f t="shared" si="58"/>
        <v>0</v>
      </c>
      <c r="U59" s="108">
        <f t="shared" si="58"/>
        <v>0</v>
      </c>
    </row>
    <row r="60" spans="1:65" s="97" customFormat="1" ht="15.95" customHeight="1" x14ac:dyDescent="0.3">
      <c r="A60" s="94"/>
      <c r="B60" s="94"/>
      <c r="C60" s="94">
        <v>3235</v>
      </c>
      <c r="D60" s="94"/>
      <c r="E60" s="95" t="s">
        <v>131</v>
      </c>
      <c r="F60" s="96"/>
      <c r="G60" s="106"/>
      <c r="H60" s="98">
        <f t="shared" si="0"/>
        <v>148800</v>
      </c>
      <c r="I60" s="96">
        <f t="shared" ref="I60:N60" si="59">SUM(I61:I62)</f>
        <v>148300</v>
      </c>
      <c r="J60" s="96">
        <f t="shared" si="59"/>
        <v>0</v>
      </c>
      <c r="K60" s="96">
        <f t="shared" si="59"/>
        <v>500</v>
      </c>
      <c r="L60" s="96">
        <f t="shared" si="59"/>
        <v>0</v>
      </c>
      <c r="M60" s="96">
        <f t="shared" si="59"/>
        <v>0</v>
      </c>
      <c r="N60" s="96">
        <f t="shared" si="59"/>
        <v>0</v>
      </c>
      <c r="O60" s="98">
        <f t="shared" si="2"/>
        <v>19749.153892096358</v>
      </c>
      <c r="P60" s="96">
        <f t="shared" ref="P60:U60" si="60">SUM(P61:P62)</f>
        <v>19682.792487889044</v>
      </c>
      <c r="Q60" s="96">
        <f t="shared" si="60"/>
        <v>0</v>
      </c>
      <c r="R60" s="96">
        <f t="shared" si="60"/>
        <v>66.361404207313029</v>
      </c>
      <c r="S60" s="96">
        <f t="shared" si="60"/>
        <v>0</v>
      </c>
      <c r="T60" s="96">
        <f t="shared" si="60"/>
        <v>0</v>
      </c>
      <c r="U60" s="96">
        <f t="shared" si="60"/>
        <v>0</v>
      </c>
      <c r="V60" s="93"/>
      <c r="W60" s="93"/>
      <c r="X60" s="93"/>
      <c r="Y60" s="93"/>
      <c r="Z60" s="93"/>
      <c r="AA60" s="93"/>
      <c r="AB60" s="93"/>
      <c r="AC60" s="93"/>
      <c r="AD60" s="93"/>
      <c r="AE60" s="93"/>
      <c r="AF60" s="93"/>
      <c r="AG60" s="93"/>
      <c r="AH60" s="93"/>
      <c r="AI60" s="93"/>
      <c r="AJ60" s="93"/>
      <c r="AK60" s="93"/>
      <c r="AL60" s="93"/>
      <c r="AM60" s="93"/>
      <c r="AN60" s="93"/>
      <c r="AO60" s="93"/>
      <c r="AP60" s="93"/>
      <c r="AQ60" s="93"/>
      <c r="AR60" s="93"/>
      <c r="AS60" s="93"/>
      <c r="AT60" s="93"/>
      <c r="AU60" s="93"/>
      <c r="AV60" s="93"/>
      <c r="AW60" s="93"/>
      <c r="AX60" s="93"/>
      <c r="AY60" s="93"/>
      <c r="AZ60" s="93"/>
      <c r="BA60" s="93"/>
      <c r="BB60" s="93"/>
      <c r="BC60" s="93"/>
      <c r="BD60" s="93"/>
      <c r="BE60" s="93"/>
      <c r="BF60" s="93"/>
      <c r="BG60" s="93"/>
      <c r="BH60" s="93"/>
      <c r="BI60" s="93"/>
      <c r="BJ60" s="93"/>
      <c r="BK60" s="93"/>
      <c r="BL60" s="93"/>
      <c r="BM60" s="93"/>
    </row>
    <row r="61" spans="1:65" s="87" customFormat="1" ht="15.95" customHeight="1" x14ac:dyDescent="0.3">
      <c r="A61" s="99"/>
      <c r="B61" s="99"/>
      <c r="C61" s="100"/>
      <c r="D61" s="99">
        <v>32352</v>
      </c>
      <c r="E61" s="107" t="s">
        <v>132</v>
      </c>
      <c r="H61" s="103">
        <f t="shared" si="0"/>
        <v>148300</v>
      </c>
      <c r="I61" s="102">
        <v>148300</v>
      </c>
      <c r="J61" s="108"/>
      <c r="K61" s="108"/>
      <c r="L61" s="108"/>
      <c r="M61" s="108"/>
      <c r="N61" s="108"/>
      <c r="O61" s="103">
        <f t="shared" si="2"/>
        <v>19682.792487889044</v>
      </c>
      <c r="P61" s="102">
        <f t="shared" ref="P61:U62" si="61">I61/$O$3</f>
        <v>19682.792487889044</v>
      </c>
      <c r="Q61" s="108">
        <f t="shared" si="61"/>
        <v>0</v>
      </c>
      <c r="R61" s="108">
        <f t="shared" si="61"/>
        <v>0</v>
      </c>
      <c r="S61" s="108">
        <f t="shared" si="61"/>
        <v>0</v>
      </c>
      <c r="T61" s="108">
        <f t="shared" si="61"/>
        <v>0</v>
      </c>
      <c r="U61" s="108">
        <f t="shared" si="61"/>
        <v>0</v>
      </c>
    </row>
    <row r="62" spans="1:65" s="87" customFormat="1" ht="15.95" customHeight="1" x14ac:dyDescent="0.3">
      <c r="A62" s="99"/>
      <c r="B62" s="99"/>
      <c r="C62" s="100"/>
      <c r="D62" s="99">
        <v>32354</v>
      </c>
      <c r="E62" s="107" t="s">
        <v>133</v>
      </c>
      <c r="H62" s="103">
        <f t="shared" si="0"/>
        <v>500</v>
      </c>
      <c r="I62" s="102"/>
      <c r="J62" s="108"/>
      <c r="K62" s="102">
        <v>500</v>
      </c>
      <c r="L62" s="108"/>
      <c r="M62" s="108"/>
      <c r="N62" s="108"/>
      <c r="O62" s="103">
        <f t="shared" si="2"/>
        <v>66.361404207313029</v>
      </c>
      <c r="P62" s="102">
        <f t="shared" si="61"/>
        <v>0</v>
      </c>
      <c r="Q62" s="108">
        <f t="shared" si="61"/>
        <v>0</v>
      </c>
      <c r="R62" s="102">
        <f t="shared" si="61"/>
        <v>66.361404207313029</v>
      </c>
      <c r="S62" s="108">
        <f t="shared" si="61"/>
        <v>0</v>
      </c>
      <c r="T62" s="108">
        <f t="shared" si="61"/>
        <v>0</v>
      </c>
      <c r="U62" s="108">
        <f t="shared" si="61"/>
        <v>0</v>
      </c>
    </row>
    <row r="63" spans="1:65" s="97" customFormat="1" ht="15.95" customHeight="1" x14ac:dyDescent="0.3">
      <c r="A63" s="94"/>
      <c r="B63" s="94"/>
      <c r="C63" s="94">
        <v>3237</v>
      </c>
      <c r="D63" s="94"/>
      <c r="E63" s="95" t="s">
        <v>134</v>
      </c>
      <c r="F63" s="96"/>
      <c r="G63" s="106"/>
      <c r="H63" s="98">
        <f t="shared" si="0"/>
        <v>16000</v>
      </c>
      <c r="I63" s="96">
        <f t="shared" ref="I63:N63" si="62">I64</f>
        <v>16000</v>
      </c>
      <c r="J63" s="96">
        <f t="shared" si="62"/>
        <v>0</v>
      </c>
      <c r="K63" s="96">
        <f t="shared" si="62"/>
        <v>0</v>
      </c>
      <c r="L63" s="96">
        <f t="shared" si="62"/>
        <v>0</v>
      </c>
      <c r="M63" s="96">
        <f t="shared" si="62"/>
        <v>0</v>
      </c>
      <c r="N63" s="96">
        <f t="shared" si="62"/>
        <v>0</v>
      </c>
      <c r="O63" s="98">
        <f t="shared" si="2"/>
        <v>2123.5649346340169</v>
      </c>
      <c r="P63" s="96">
        <f t="shared" ref="P63:U63" si="63">P64</f>
        <v>2123.5649346340169</v>
      </c>
      <c r="Q63" s="96">
        <f t="shared" si="63"/>
        <v>0</v>
      </c>
      <c r="R63" s="96">
        <f t="shared" si="63"/>
        <v>0</v>
      </c>
      <c r="S63" s="96">
        <f t="shared" si="63"/>
        <v>0</v>
      </c>
      <c r="T63" s="96">
        <f t="shared" si="63"/>
        <v>0</v>
      </c>
      <c r="U63" s="96">
        <f t="shared" si="63"/>
        <v>0</v>
      </c>
      <c r="V63" s="93"/>
      <c r="W63" s="93"/>
      <c r="X63" s="93"/>
      <c r="Y63" s="93"/>
      <c r="Z63" s="93"/>
      <c r="AA63" s="93"/>
      <c r="AB63" s="93"/>
      <c r="AC63" s="93"/>
      <c r="AD63" s="93"/>
      <c r="AE63" s="93"/>
      <c r="AF63" s="93"/>
      <c r="AG63" s="93"/>
      <c r="AH63" s="93"/>
      <c r="AI63" s="93"/>
      <c r="AJ63" s="93"/>
      <c r="AK63" s="93"/>
      <c r="AL63" s="93"/>
      <c r="AM63" s="93"/>
      <c r="AN63" s="93"/>
      <c r="AO63" s="93"/>
      <c r="AP63" s="93"/>
      <c r="AQ63" s="93"/>
      <c r="AR63" s="93"/>
      <c r="AS63" s="93"/>
      <c r="AT63" s="93"/>
      <c r="AU63" s="93"/>
      <c r="AV63" s="93"/>
      <c r="AW63" s="93"/>
      <c r="AX63" s="93"/>
      <c r="AY63" s="93"/>
      <c r="AZ63" s="93"/>
      <c r="BA63" s="93"/>
      <c r="BB63" s="93"/>
      <c r="BC63" s="93"/>
      <c r="BD63" s="93"/>
      <c r="BE63" s="93"/>
      <c r="BF63" s="93"/>
      <c r="BG63" s="93"/>
      <c r="BH63" s="93"/>
      <c r="BI63" s="93"/>
      <c r="BJ63" s="93"/>
      <c r="BK63" s="93"/>
      <c r="BL63" s="93"/>
      <c r="BM63" s="93"/>
    </row>
    <row r="64" spans="1:65" s="87" customFormat="1" ht="15.95" customHeight="1" x14ac:dyDescent="0.3">
      <c r="A64" s="99"/>
      <c r="B64" s="99"/>
      <c r="C64" s="100"/>
      <c r="D64" s="99">
        <v>32379</v>
      </c>
      <c r="E64" s="107" t="s">
        <v>135</v>
      </c>
      <c r="H64" s="103">
        <f t="shared" si="0"/>
        <v>16000</v>
      </c>
      <c r="I64" s="102">
        <v>16000</v>
      </c>
      <c r="J64" s="108"/>
      <c r="K64" s="108"/>
      <c r="L64" s="108"/>
      <c r="M64" s="108"/>
      <c r="N64" s="108"/>
      <c r="O64" s="103">
        <f t="shared" si="2"/>
        <v>2123.5649346340169</v>
      </c>
      <c r="P64" s="102">
        <f t="shared" ref="P64:U64" si="64">I64/$O$3</f>
        <v>2123.5649346340169</v>
      </c>
      <c r="Q64" s="108">
        <f t="shared" si="64"/>
        <v>0</v>
      </c>
      <c r="R64" s="108">
        <f t="shared" si="64"/>
        <v>0</v>
      </c>
      <c r="S64" s="108">
        <f t="shared" si="64"/>
        <v>0</v>
      </c>
      <c r="T64" s="108">
        <f t="shared" si="64"/>
        <v>0</v>
      </c>
      <c r="U64" s="108">
        <f t="shared" si="64"/>
        <v>0</v>
      </c>
    </row>
    <row r="65" spans="1:65" s="97" customFormat="1" ht="15.95" customHeight="1" x14ac:dyDescent="0.3">
      <c r="A65" s="94"/>
      <c r="B65" s="94"/>
      <c r="C65" s="94">
        <v>3238</v>
      </c>
      <c r="D65" s="94"/>
      <c r="E65" s="95" t="s">
        <v>136</v>
      </c>
      <c r="F65" s="96"/>
      <c r="G65" s="106"/>
      <c r="H65" s="98">
        <f t="shared" si="0"/>
        <v>4500</v>
      </c>
      <c r="I65" s="96">
        <f t="shared" ref="I65:N65" si="65">SUM(I66)</f>
        <v>4500</v>
      </c>
      <c r="J65" s="96">
        <f t="shared" si="65"/>
        <v>0</v>
      </c>
      <c r="K65" s="96">
        <f t="shared" si="65"/>
        <v>0</v>
      </c>
      <c r="L65" s="96">
        <f t="shared" si="65"/>
        <v>0</v>
      </c>
      <c r="M65" s="96">
        <f t="shared" si="65"/>
        <v>0</v>
      </c>
      <c r="N65" s="96">
        <f t="shared" si="65"/>
        <v>0</v>
      </c>
      <c r="O65" s="98">
        <f t="shared" si="2"/>
        <v>597.25263786581718</v>
      </c>
      <c r="P65" s="96">
        <f t="shared" ref="P65:U65" si="66">SUM(P66)</f>
        <v>597.25263786581718</v>
      </c>
      <c r="Q65" s="96">
        <f t="shared" si="66"/>
        <v>0</v>
      </c>
      <c r="R65" s="96">
        <f t="shared" si="66"/>
        <v>0</v>
      </c>
      <c r="S65" s="96">
        <f t="shared" si="66"/>
        <v>0</v>
      </c>
      <c r="T65" s="96">
        <f t="shared" si="66"/>
        <v>0</v>
      </c>
      <c r="U65" s="96">
        <f t="shared" si="66"/>
        <v>0</v>
      </c>
      <c r="V65" s="93"/>
      <c r="W65" s="93"/>
      <c r="X65" s="93"/>
      <c r="Y65" s="93"/>
      <c r="Z65" s="93"/>
      <c r="AA65" s="93"/>
      <c r="AB65" s="93"/>
      <c r="AC65" s="93"/>
      <c r="AD65" s="93"/>
      <c r="AE65" s="93"/>
      <c r="AF65" s="93"/>
      <c r="AG65" s="93"/>
      <c r="AH65" s="93"/>
      <c r="AI65" s="93"/>
      <c r="AJ65" s="93"/>
      <c r="AK65" s="93"/>
      <c r="AL65" s="93"/>
      <c r="AM65" s="93"/>
      <c r="AN65" s="93"/>
      <c r="AO65" s="93"/>
      <c r="AP65" s="93"/>
      <c r="AQ65" s="93"/>
      <c r="AR65" s="93"/>
      <c r="AS65" s="93"/>
      <c r="AT65" s="93"/>
      <c r="AU65" s="93"/>
      <c r="AV65" s="93"/>
      <c r="AW65" s="93"/>
      <c r="AX65" s="93"/>
      <c r="AY65" s="93"/>
      <c r="AZ65" s="93"/>
      <c r="BA65" s="93"/>
      <c r="BB65" s="93"/>
      <c r="BC65" s="93"/>
      <c r="BD65" s="93"/>
      <c r="BE65" s="93"/>
      <c r="BF65" s="93"/>
      <c r="BG65" s="93"/>
      <c r="BH65" s="93"/>
      <c r="BI65" s="93"/>
      <c r="BJ65" s="93"/>
      <c r="BK65" s="93"/>
      <c r="BL65" s="93"/>
      <c r="BM65" s="93"/>
    </row>
    <row r="66" spans="1:65" s="87" customFormat="1" ht="15.95" customHeight="1" x14ac:dyDescent="0.3">
      <c r="A66" s="99"/>
      <c r="B66" s="99"/>
      <c r="C66" s="100"/>
      <c r="D66" s="99">
        <v>32389</v>
      </c>
      <c r="E66" s="107" t="s">
        <v>137</v>
      </c>
      <c r="H66" s="103">
        <f t="shared" si="0"/>
        <v>4500</v>
      </c>
      <c r="I66" s="102">
        <v>4500</v>
      </c>
      <c r="J66" s="108"/>
      <c r="K66" s="108"/>
      <c r="L66" s="108"/>
      <c r="M66" s="108"/>
      <c r="N66" s="108"/>
      <c r="O66" s="103">
        <f t="shared" si="2"/>
        <v>597.25263786581718</v>
      </c>
      <c r="P66" s="102">
        <f t="shared" ref="P66:U66" si="67">I66/$O$3</f>
        <v>597.25263786581718</v>
      </c>
      <c r="Q66" s="108">
        <f t="shared" si="67"/>
        <v>0</v>
      </c>
      <c r="R66" s="108">
        <f t="shared" si="67"/>
        <v>0</v>
      </c>
      <c r="S66" s="108">
        <f t="shared" si="67"/>
        <v>0</v>
      </c>
      <c r="T66" s="108">
        <f t="shared" si="67"/>
        <v>0</v>
      </c>
      <c r="U66" s="108">
        <f t="shared" si="67"/>
        <v>0</v>
      </c>
    </row>
    <row r="67" spans="1:65" s="97" customFormat="1" ht="15.95" customHeight="1" x14ac:dyDescent="0.3">
      <c r="A67" s="94"/>
      <c r="B67" s="94"/>
      <c r="C67" s="94">
        <v>3239</v>
      </c>
      <c r="D67" s="94"/>
      <c r="E67" s="95" t="s">
        <v>138</v>
      </c>
      <c r="F67" s="96">
        <f>SUM(F70)</f>
        <v>0</v>
      </c>
      <c r="G67" s="106">
        <f>SUM(G70)</f>
        <v>0</v>
      </c>
      <c r="H67" s="98">
        <f t="shared" si="0"/>
        <v>38700</v>
      </c>
      <c r="I67" s="96">
        <f t="shared" ref="I67:N67" si="68">SUM(I68:I70)</f>
        <v>32200</v>
      </c>
      <c r="J67" s="96">
        <f t="shared" si="68"/>
        <v>0</v>
      </c>
      <c r="K67" s="96">
        <f t="shared" si="68"/>
        <v>6500</v>
      </c>
      <c r="L67" s="96">
        <f t="shared" si="68"/>
        <v>0</v>
      </c>
      <c r="M67" s="96">
        <f t="shared" si="68"/>
        <v>0</v>
      </c>
      <c r="N67" s="96">
        <f t="shared" si="68"/>
        <v>0</v>
      </c>
      <c r="O67" s="98">
        <f t="shared" si="2"/>
        <v>5136.372685646028</v>
      </c>
      <c r="P67" s="96">
        <f t="shared" ref="P67:U67" si="69">SUM(P68:P70)</f>
        <v>4273.6744309509586</v>
      </c>
      <c r="Q67" s="96">
        <f t="shared" si="69"/>
        <v>0</v>
      </c>
      <c r="R67" s="96">
        <f t="shared" si="69"/>
        <v>862.69825469506929</v>
      </c>
      <c r="S67" s="96">
        <f t="shared" si="69"/>
        <v>0</v>
      </c>
      <c r="T67" s="96">
        <f t="shared" si="69"/>
        <v>0</v>
      </c>
      <c r="U67" s="96">
        <f t="shared" si="69"/>
        <v>0</v>
      </c>
      <c r="V67" s="93"/>
      <c r="W67" s="93"/>
      <c r="X67" s="93"/>
      <c r="Y67" s="93"/>
      <c r="Z67" s="93"/>
      <c r="AA67" s="93"/>
      <c r="AB67" s="93"/>
      <c r="AC67" s="93"/>
      <c r="AD67" s="93"/>
      <c r="AE67" s="93"/>
      <c r="AF67" s="93"/>
      <c r="AG67" s="93"/>
      <c r="AH67" s="93"/>
      <c r="AI67" s="93"/>
      <c r="AJ67" s="93"/>
      <c r="AK67" s="93"/>
      <c r="AL67" s="93"/>
      <c r="AM67" s="93"/>
      <c r="AN67" s="93"/>
      <c r="AO67" s="93"/>
      <c r="AP67" s="93"/>
      <c r="AQ67" s="93"/>
      <c r="AR67" s="93"/>
      <c r="AS67" s="93"/>
      <c r="AT67" s="93"/>
      <c r="AU67" s="93"/>
      <c r="AV67" s="93"/>
      <c r="AW67" s="93"/>
      <c r="AX67" s="93"/>
      <c r="AY67" s="93"/>
      <c r="AZ67" s="93"/>
      <c r="BA67" s="93"/>
      <c r="BB67" s="93"/>
      <c r="BC67" s="93"/>
      <c r="BD67" s="93"/>
      <c r="BE67" s="93"/>
      <c r="BF67" s="93"/>
      <c r="BG67" s="93"/>
      <c r="BH67" s="93"/>
      <c r="BI67" s="93"/>
      <c r="BJ67" s="93"/>
      <c r="BK67" s="93"/>
      <c r="BL67" s="93"/>
      <c r="BM67" s="93"/>
    </row>
    <row r="68" spans="1:65" s="87" customFormat="1" ht="15.95" customHeight="1" x14ac:dyDescent="0.3">
      <c r="A68" s="99"/>
      <c r="B68" s="99"/>
      <c r="C68" s="100"/>
      <c r="D68" s="99">
        <v>32391</v>
      </c>
      <c r="E68" s="107" t="s">
        <v>139</v>
      </c>
      <c r="H68" s="103">
        <f t="shared" si="0"/>
        <v>1500</v>
      </c>
      <c r="I68" s="102"/>
      <c r="J68" s="102"/>
      <c r="K68" s="102">
        <v>1500</v>
      </c>
      <c r="L68" s="102"/>
      <c r="M68" s="102"/>
      <c r="N68" s="102"/>
      <c r="O68" s="103">
        <f t="shared" si="2"/>
        <v>199.08421262193906</v>
      </c>
      <c r="P68" s="102">
        <f t="shared" ref="P68:U70" si="70">I68/$O$3</f>
        <v>0</v>
      </c>
      <c r="Q68" s="102">
        <f t="shared" si="70"/>
        <v>0</v>
      </c>
      <c r="R68" s="102">
        <f t="shared" si="70"/>
        <v>199.08421262193906</v>
      </c>
      <c r="S68" s="102">
        <f t="shared" si="70"/>
        <v>0</v>
      </c>
      <c r="T68" s="102">
        <f t="shared" si="70"/>
        <v>0</v>
      </c>
      <c r="U68" s="102">
        <f t="shared" si="70"/>
        <v>0</v>
      </c>
    </row>
    <row r="69" spans="1:65" s="87" customFormat="1" ht="15.95" customHeight="1" x14ac:dyDescent="0.3">
      <c r="A69" s="99"/>
      <c r="B69" s="99"/>
      <c r="C69" s="100"/>
      <c r="D69" s="99">
        <v>32395</v>
      </c>
      <c r="E69" s="107" t="s">
        <v>140</v>
      </c>
      <c r="H69" s="103">
        <f t="shared" si="0"/>
        <v>30000</v>
      </c>
      <c r="I69" s="102">
        <v>30000</v>
      </c>
      <c r="J69" s="102"/>
      <c r="K69" s="102"/>
      <c r="L69" s="102"/>
      <c r="M69" s="102"/>
      <c r="N69" s="102"/>
      <c r="O69" s="103">
        <f t="shared" si="2"/>
        <v>3981.6842524387812</v>
      </c>
      <c r="P69" s="102">
        <f t="shared" si="70"/>
        <v>3981.6842524387812</v>
      </c>
      <c r="Q69" s="102">
        <f t="shared" si="70"/>
        <v>0</v>
      </c>
      <c r="R69" s="102">
        <f t="shared" si="70"/>
        <v>0</v>
      </c>
      <c r="S69" s="102">
        <f t="shared" si="70"/>
        <v>0</v>
      </c>
      <c r="T69" s="102">
        <f t="shared" si="70"/>
        <v>0</v>
      </c>
      <c r="U69" s="102">
        <f t="shared" si="70"/>
        <v>0</v>
      </c>
    </row>
    <row r="70" spans="1:65" s="87" customFormat="1" ht="15.95" customHeight="1" x14ac:dyDescent="0.3">
      <c r="A70" s="99"/>
      <c r="B70" s="99"/>
      <c r="C70" s="100"/>
      <c r="D70" s="99">
        <v>32399</v>
      </c>
      <c r="E70" s="107" t="s">
        <v>141</v>
      </c>
      <c r="H70" s="103">
        <f t="shared" ref="H70:H100" si="71">SUM(I70:N70)</f>
        <v>7200</v>
      </c>
      <c r="I70" s="102">
        <v>2200</v>
      </c>
      <c r="J70" s="102"/>
      <c r="K70" s="102">
        <v>5000</v>
      </c>
      <c r="L70" s="102"/>
      <c r="M70" s="102"/>
      <c r="N70" s="102"/>
      <c r="O70" s="103">
        <f t="shared" ref="O70:O100" si="72">SUM(P70:U70)</f>
        <v>955.60422058530753</v>
      </c>
      <c r="P70" s="102">
        <f t="shared" si="70"/>
        <v>291.99017851217729</v>
      </c>
      <c r="Q70" s="102">
        <f t="shared" si="70"/>
        <v>0</v>
      </c>
      <c r="R70" s="102">
        <f t="shared" si="70"/>
        <v>663.61404207313024</v>
      </c>
      <c r="S70" s="102">
        <f t="shared" si="70"/>
        <v>0</v>
      </c>
      <c r="T70" s="102">
        <f t="shared" si="70"/>
        <v>0</v>
      </c>
      <c r="U70" s="102">
        <f t="shared" si="70"/>
        <v>0</v>
      </c>
    </row>
    <row r="71" spans="1:65" s="91" customFormat="1" ht="15.95" customHeight="1" x14ac:dyDescent="0.3">
      <c r="A71" s="88"/>
      <c r="B71" s="88">
        <v>324</v>
      </c>
      <c r="C71" s="88"/>
      <c r="D71" s="88"/>
      <c r="E71" s="109" t="s">
        <v>142</v>
      </c>
      <c r="H71" s="92">
        <f t="shared" si="71"/>
        <v>500</v>
      </c>
      <c r="I71" s="90">
        <f t="shared" ref="I71:N71" si="73">I72</f>
        <v>0</v>
      </c>
      <c r="J71" s="90">
        <f t="shared" si="73"/>
        <v>0</v>
      </c>
      <c r="K71" s="90">
        <f t="shared" si="73"/>
        <v>500</v>
      </c>
      <c r="L71" s="90">
        <f t="shared" si="73"/>
        <v>0</v>
      </c>
      <c r="M71" s="90">
        <f t="shared" si="73"/>
        <v>0</v>
      </c>
      <c r="N71" s="90">
        <f t="shared" si="73"/>
        <v>0</v>
      </c>
      <c r="O71" s="92">
        <f t="shared" si="72"/>
        <v>66.361404207313029</v>
      </c>
      <c r="P71" s="90">
        <f t="shared" ref="P71:U71" si="74">P72</f>
        <v>0</v>
      </c>
      <c r="Q71" s="90">
        <f t="shared" si="74"/>
        <v>0</v>
      </c>
      <c r="R71" s="90">
        <f t="shared" si="74"/>
        <v>66.361404207313029</v>
      </c>
      <c r="S71" s="90">
        <f t="shared" si="74"/>
        <v>0</v>
      </c>
      <c r="T71" s="90">
        <f t="shared" si="74"/>
        <v>0</v>
      </c>
      <c r="U71" s="90">
        <f t="shared" si="74"/>
        <v>0</v>
      </c>
      <c r="V71" s="93"/>
      <c r="W71" s="93"/>
      <c r="X71" s="93"/>
      <c r="Y71" s="93"/>
      <c r="Z71" s="93"/>
      <c r="AA71" s="93"/>
      <c r="AB71" s="93"/>
      <c r="AC71" s="93"/>
      <c r="AD71" s="93"/>
      <c r="AE71" s="93"/>
      <c r="AF71" s="93"/>
      <c r="AG71" s="93"/>
      <c r="AH71" s="93"/>
      <c r="AI71" s="93"/>
      <c r="AJ71" s="93"/>
      <c r="AK71" s="93"/>
      <c r="AL71" s="93"/>
      <c r="AM71" s="93"/>
      <c r="AN71" s="93"/>
      <c r="AO71" s="93"/>
      <c r="AP71" s="93"/>
      <c r="AQ71" s="93"/>
      <c r="AR71" s="93"/>
      <c r="AS71" s="93"/>
      <c r="AT71" s="93"/>
      <c r="AU71" s="93"/>
      <c r="AV71" s="93"/>
      <c r="AW71" s="93"/>
      <c r="AX71" s="93"/>
      <c r="AY71" s="93"/>
      <c r="AZ71" s="93"/>
      <c r="BA71" s="93"/>
      <c r="BB71" s="93"/>
      <c r="BC71" s="93"/>
      <c r="BD71" s="93"/>
      <c r="BE71" s="93"/>
      <c r="BF71" s="93"/>
      <c r="BG71" s="93"/>
      <c r="BH71" s="93"/>
      <c r="BI71" s="93"/>
      <c r="BJ71" s="93"/>
      <c r="BK71" s="93"/>
      <c r="BL71" s="93"/>
      <c r="BM71" s="93"/>
    </row>
    <row r="72" spans="1:65" s="97" customFormat="1" ht="15.95" customHeight="1" x14ac:dyDescent="0.3">
      <c r="A72" s="94"/>
      <c r="B72" s="94"/>
      <c r="C72" s="94">
        <v>3241</v>
      </c>
      <c r="D72" s="94"/>
      <c r="E72" s="95" t="s">
        <v>143</v>
      </c>
      <c r="F72" s="96">
        <f>SUM(F73)</f>
        <v>0</v>
      </c>
      <c r="G72" s="106">
        <f>SUM(G73)</f>
        <v>0</v>
      </c>
      <c r="H72" s="98">
        <f t="shared" si="71"/>
        <v>500</v>
      </c>
      <c r="I72" s="96">
        <f t="shared" ref="I72:N72" si="75">SUM(I73:I74)</f>
        <v>0</v>
      </c>
      <c r="J72" s="96">
        <f t="shared" si="75"/>
        <v>0</v>
      </c>
      <c r="K72" s="96">
        <f t="shared" si="75"/>
        <v>500</v>
      </c>
      <c r="L72" s="96">
        <f t="shared" si="75"/>
        <v>0</v>
      </c>
      <c r="M72" s="96">
        <f t="shared" si="75"/>
        <v>0</v>
      </c>
      <c r="N72" s="96">
        <f t="shared" si="75"/>
        <v>0</v>
      </c>
      <c r="O72" s="98">
        <f t="shared" si="72"/>
        <v>66.361404207313029</v>
      </c>
      <c r="P72" s="96">
        <f t="shared" ref="P72:U72" si="76">SUM(P73:P74)</f>
        <v>0</v>
      </c>
      <c r="Q72" s="96">
        <f t="shared" si="76"/>
        <v>0</v>
      </c>
      <c r="R72" s="96">
        <f t="shared" si="76"/>
        <v>66.361404207313029</v>
      </c>
      <c r="S72" s="96">
        <f t="shared" si="76"/>
        <v>0</v>
      </c>
      <c r="T72" s="96">
        <f t="shared" si="76"/>
        <v>0</v>
      </c>
      <c r="U72" s="96">
        <f t="shared" si="76"/>
        <v>0</v>
      </c>
      <c r="V72" s="93"/>
      <c r="W72" s="93"/>
      <c r="X72" s="93"/>
      <c r="Y72" s="93"/>
      <c r="Z72" s="93"/>
      <c r="AA72" s="93"/>
      <c r="AB72" s="93"/>
      <c r="AC72" s="93"/>
      <c r="AD72" s="93"/>
      <c r="AE72" s="93"/>
      <c r="AF72" s="93"/>
      <c r="AG72" s="93"/>
      <c r="AH72" s="93"/>
      <c r="AI72" s="93"/>
      <c r="AJ72" s="93"/>
      <c r="AK72" s="93"/>
      <c r="AL72" s="93"/>
      <c r="AM72" s="93"/>
      <c r="AN72" s="93"/>
      <c r="AO72" s="93"/>
      <c r="AP72" s="93"/>
      <c r="AQ72" s="93"/>
      <c r="AR72" s="93"/>
      <c r="AS72" s="93"/>
      <c r="AT72" s="93"/>
      <c r="AU72" s="93"/>
      <c r="AV72" s="93"/>
      <c r="AW72" s="93"/>
      <c r="AX72" s="93"/>
      <c r="AY72" s="93"/>
      <c r="AZ72" s="93"/>
      <c r="BA72" s="93"/>
      <c r="BB72" s="93"/>
      <c r="BC72" s="93"/>
      <c r="BD72" s="93"/>
      <c r="BE72" s="93"/>
      <c r="BF72" s="93"/>
      <c r="BG72" s="93"/>
      <c r="BH72" s="93"/>
      <c r="BI72" s="93"/>
      <c r="BJ72" s="93"/>
      <c r="BK72" s="93"/>
      <c r="BL72" s="93"/>
      <c r="BM72" s="93"/>
    </row>
    <row r="73" spans="1:65" s="87" customFormat="1" ht="15.95" customHeight="1" x14ac:dyDescent="0.3">
      <c r="A73" s="99"/>
      <c r="B73" s="99"/>
      <c r="C73" s="100"/>
      <c r="D73" s="99">
        <v>32411</v>
      </c>
      <c r="E73" s="107" t="s">
        <v>144</v>
      </c>
      <c r="H73" s="103">
        <f t="shared" si="71"/>
        <v>500</v>
      </c>
      <c r="I73" s="102"/>
      <c r="J73" s="102"/>
      <c r="K73" s="102">
        <v>500</v>
      </c>
      <c r="L73" s="108"/>
      <c r="M73" s="108"/>
      <c r="N73" s="108"/>
      <c r="O73" s="103">
        <f t="shared" si="72"/>
        <v>66.361404207313029</v>
      </c>
      <c r="P73" s="102">
        <f t="shared" ref="P73:U74" si="77">I73/$O$3</f>
        <v>0</v>
      </c>
      <c r="Q73" s="102">
        <f t="shared" si="77"/>
        <v>0</v>
      </c>
      <c r="R73" s="102">
        <f t="shared" si="77"/>
        <v>66.361404207313029</v>
      </c>
      <c r="S73" s="108">
        <f t="shared" si="77"/>
        <v>0</v>
      </c>
      <c r="T73" s="108">
        <f t="shared" si="77"/>
        <v>0</v>
      </c>
      <c r="U73" s="108">
        <f t="shared" si="77"/>
        <v>0</v>
      </c>
    </row>
    <row r="74" spans="1:65" s="87" customFormat="1" ht="15.95" customHeight="1" x14ac:dyDescent="0.3">
      <c r="A74" s="99"/>
      <c r="B74" s="99"/>
      <c r="C74" s="100"/>
      <c r="D74" s="99">
        <v>32412</v>
      </c>
      <c r="E74" s="107" t="s">
        <v>145</v>
      </c>
      <c r="H74" s="103">
        <f t="shared" si="71"/>
        <v>0</v>
      </c>
      <c r="I74" s="102">
        <v>0</v>
      </c>
      <c r="J74" s="102"/>
      <c r="K74" s="108"/>
      <c r="L74" s="102">
        <v>0</v>
      </c>
      <c r="M74" s="108"/>
      <c r="N74" s="108"/>
      <c r="O74" s="103">
        <f t="shared" si="72"/>
        <v>0</v>
      </c>
      <c r="P74" s="102">
        <f t="shared" si="77"/>
        <v>0</v>
      </c>
      <c r="Q74" s="102">
        <f t="shared" si="77"/>
        <v>0</v>
      </c>
      <c r="R74" s="108">
        <f t="shared" si="77"/>
        <v>0</v>
      </c>
      <c r="S74" s="102">
        <f t="shared" si="77"/>
        <v>0</v>
      </c>
      <c r="T74" s="108">
        <f t="shared" si="77"/>
        <v>0</v>
      </c>
      <c r="U74" s="108">
        <f t="shared" si="77"/>
        <v>0</v>
      </c>
    </row>
    <row r="75" spans="1:65" s="91" customFormat="1" ht="15.95" customHeight="1" x14ac:dyDescent="0.3">
      <c r="A75" s="88"/>
      <c r="B75" s="88">
        <v>329</v>
      </c>
      <c r="C75" s="88"/>
      <c r="D75" s="88"/>
      <c r="E75" s="109" t="s">
        <v>146</v>
      </c>
      <c r="H75" s="92">
        <f t="shared" si="71"/>
        <v>8100</v>
      </c>
      <c r="I75" s="90">
        <f t="shared" ref="I75:N75" si="78">I76+I78+I80+I82</f>
        <v>5500</v>
      </c>
      <c r="J75" s="90">
        <f t="shared" si="78"/>
        <v>0</v>
      </c>
      <c r="K75" s="90">
        <f t="shared" si="78"/>
        <v>2600</v>
      </c>
      <c r="L75" s="90">
        <f t="shared" si="78"/>
        <v>0</v>
      </c>
      <c r="M75" s="90">
        <f t="shared" si="78"/>
        <v>0</v>
      </c>
      <c r="N75" s="90">
        <f t="shared" si="78"/>
        <v>0</v>
      </c>
      <c r="O75" s="92">
        <f t="shared" si="72"/>
        <v>1075.0547481584711</v>
      </c>
      <c r="P75" s="90">
        <f t="shared" ref="P75:U75" si="79">P76+P78+P80+P82</f>
        <v>729.97544628044329</v>
      </c>
      <c r="Q75" s="90">
        <f t="shared" si="79"/>
        <v>0</v>
      </c>
      <c r="R75" s="90">
        <f t="shared" si="79"/>
        <v>345.07930187802776</v>
      </c>
      <c r="S75" s="90">
        <f t="shared" si="79"/>
        <v>0</v>
      </c>
      <c r="T75" s="90">
        <f t="shared" si="79"/>
        <v>0</v>
      </c>
      <c r="U75" s="90">
        <f t="shared" si="79"/>
        <v>0</v>
      </c>
      <c r="V75" s="93"/>
      <c r="W75" s="93"/>
      <c r="X75" s="93"/>
      <c r="Y75" s="93"/>
      <c r="Z75" s="93"/>
      <c r="AA75" s="93"/>
      <c r="AB75" s="93"/>
      <c r="AC75" s="93"/>
      <c r="AD75" s="93"/>
      <c r="AE75" s="93"/>
      <c r="AF75" s="93"/>
      <c r="AG75" s="93"/>
      <c r="AH75" s="93"/>
      <c r="AI75" s="93"/>
      <c r="AJ75" s="93"/>
      <c r="AK75" s="93"/>
      <c r="AL75" s="93"/>
      <c r="AM75" s="93"/>
      <c r="AN75" s="93"/>
      <c r="AO75" s="93"/>
      <c r="AP75" s="93"/>
      <c r="AQ75" s="93"/>
      <c r="AR75" s="93"/>
      <c r="AS75" s="93"/>
      <c r="AT75" s="93"/>
      <c r="AU75" s="93"/>
      <c r="AV75" s="93"/>
      <c r="AW75" s="93"/>
      <c r="AX75" s="93"/>
      <c r="AY75" s="93"/>
      <c r="AZ75" s="93"/>
      <c r="BA75" s="93"/>
      <c r="BB75" s="93"/>
      <c r="BC75" s="93"/>
      <c r="BD75" s="93"/>
      <c r="BE75" s="93"/>
      <c r="BF75" s="93"/>
      <c r="BG75" s="93"/>
      <c r="BH75" s="93"/>
      <c r="BI75" s="93"/>
      <c r="BJ75" s="93"/>
      <c r="BK75" s="93"/>
      <c r="BL75" s="93"/>
      <c r="BM75" s="93"/>
    </row>
    <row r="76" spans="1:65" s="97" customFormat="1" ht="15.95" customHeight="1" x14ac:dyDescent="0.3">
      <c r="A76" s="94"/>
      <c r="B76" s="94"/>
      <c r="C76" s="94">
        <v>3292</v>
      </c>
      <c r="D76" s="94"/>
      <c r="E76" s="95" t="s">
        <v>147</v>
      </c>
      <c r="F76" s="96">
        <f>SUM(F77)</f>
        <v>0</v>
      </c>
      <c r="G76" s="106">
        <f>SUM(G77)</f>
        <v>0</v>
      </c>
      <c r="H76" s="98">
        <f t="shared" si="71"/>
        <v>5500</v>
      </c>
      <c r="I76" s="96">
        <f t="shared" ref="I76:N76" si="80">SUM(I77)</f>
        <v>5500</v>
      </c>
      <c r="J76" s="96">
        <f t="shared" si="80"/>
        <v>0</v>
      </c>
      <c r="K76" s="96">
        <f t="shared" si="80"/>
        <v>0</v>
      </c>
      <c r="L76" s="96">
        <f t="shared" si="80"/>
        <v>0</v>
      </c>
      <c r="M76" s="96">
        <f t="shared" si="80"/>
        <v>0</v>
      </c>
      <c r="N76" s="96">
        <f t="shared" si="80"/>
        <v>0</v>
      </c>
      <c r="O76" s="98">
        <f t="shared" si="72"/>
        <v>729.97544628044329</v>
      </c>
      <c r="P76" s="96">
        <f t="shared" ref="P76:U76" si="81">SUM(P77)</f>
        <v>729.97544628044329</v>
      </c>
      <c r="Q76" s="96">
        <f t="shared" si="81"/>
        <v>0</v>
      </c>
      <c r="R76" s="96">
        <f t="shared" si="81"/>
        <v>0</v>
      </c>
      <c r="S76" s="96">
        <f t="shared" si="81"/>
        <v>0</v>
      </c>
      <c r="T76" s="96">
        <f t="shared" si="81"/>
        <v>0</v>
      </c>
      <c r="U76" s="96">
        <f t="shared" si="81"/>
        <v>0</v>
      </c>
      <c r="V76" s="93"/>
      <c r="W76" s="93"/>
      <c r="X76" s="93"/>
      <c r="Y76" s="93"/>
      <c r="Z76" s="93"/>
      <c r="AA76" s="93"/>
      <c r="AB76" s="93"/>
      <c r="AC76" s="93"/>
      <c r="AD76" s="93"/>
      <c r="AE76" s="93"/>
      <c r="AF76" s="93"/>
      <c r="AG76" s="93"/>
      <c r="AH76" s="93"/>
      <c r="AI76" s="93"/>
      <c r="AJ76" s="93"/>
      <c r="AK76" s="93"/>
      <c r="AL76" s="93"/>
      <c r="AM76" s="93"/>
      <c r="AN76" s="93"/>
      <c r="AO76" s="93"/>
      <c r="AP76" s="93"/>
      <c r="AQ76" s="93"/>
      <c r="AR76" s="93"/>
      <c r="AS76" s="93"/>
      <c r="AT76" s="93"/>
      <c r="AU76" s="93"/>
      <c r="AV76" s="93"/>
      <c r="AW76" s="93"/>
      <c r="AX76" s="93"/>
      <c r="AY76" s="93"/>
      <c r="AZ76" s="93"/>
      <c r="BA76" s="93"/>
      <c r="BB76" s="93"/>
      <c r="BC76" s="93"/>
      <c r="BD76" s="93"/>
      <c r="BE76" s="93"/>
      <c r="BF76" s="93"/>
      <c r="BG76" s="93"/>
      <c r="BH76" s="93"/>
      <c r="BI76" s="93"/>
      <c r="BJ76" s="93"/>
      <c r="BK76" s="93"/>
      <c r="BL76" s="93"/>
      <c r="BM76" s="93"/>
    </row>
    <row r="77" spans="1:65" s="87" customFormat="1" ht="15.95" customHeight="1" x14ac:dyDescent="0.3">
      <c r="A77" s="99"/>
      <c r="B77" s="99"/>
      <c r="C77" s="100"/>
      <c r="D77" s="99">
        <v>32922</v>
      </c>
      <c r="E77" s="107" t="s">
        <v>148</v>
      </c>
      <c r="H77" s="103">
        <f t="shared" si="71"/>
        <v>5500</v>
      </c>
      <c r="I77" s="102">
        <v>5500</v>
      </c>
      <c r="J77" s="102"/>
      <c r="K77" s="102"/>
      <c r="L77" s="102"/>
      <c r="M77" s="102"/>
      <c r="N77" s="102"/>
      <c r="O77" s="103">
        <f t="shared" si="72"/>
        <v>729.97544628044329</v>
      </c>
      <c r="P77" s="102">
        <f t="shared" ref="P77:U77" si="82">I77/$O$3</f>
        <v>729.97544628044329</v>
      </c>
      <c r="Q77" s="102">
        <f t="shared" si="82"/>
        <v>0</v>
      </c>
      <c r="R77" s="102">
        <f t="shared" si="82"/>
        <v>0</v>
      </c>
      <c r="S77" s="102">
        <f t="shared" si="82"/>
        <v>0</v>
      </c>
      <c r="T77" s="102">
        <f t="shared" si="82"/>
        <v>0</v>
      </c>
      <c r="U77" s="102">
        <f t="shared" si="82"/>
        <v>0</v>
      </c>
    </row>
    <row r="78" spans="1:65" s="97" customFormat="1" ht="15.95" customHeight="1" x14ac:dyDescent="0.3">
      <c r="A78" s="94"/>
      <c r="B78" s="94"/>
      <c r="C78" s="94">
        <v>3293</v>
      </c>
      <c r="D78" s="94"/>
      <c r="E78" s="95" t="s">
        <v>149</v>
      </c>
      <c r="F78" s="96">
        <v>0</v>
      </c>
      <c r="G78" s="106">
        <v>0</v>
      </c>
      <c r="H78" s="98">
        <f t="shared" si="71"/>
        <v>1600</v>
      </c>
      <c r="I78" s="96">
        <f t="shared" ref="I78:N78" si="83">SUM(I79)</f>
        <v>0</v>
      </c>
      <c r="J78" s="96">
        <f t="shared" si="83"/>
        <v>0</v>
      </c>
      <c r="K78" s="96">
        <f t="shared" si="83"/>
        <v>1600</v>
      </c>
      <c r="L78" s="96">
        <f t="shared" si="83"/>
        <v>0</v>
      </c>
      <c r="M78" s="96">
        <f t="shared" si="83"/>
        <v>0</v>
      </c>
      <c r="N78" s="96">
        <f t="shared" si="83"/>
        <v>0</v>
      </c>
      <c r="O78" s="98">
        <f t="shared" si="72"/>
        <v>212.35649346340168</v>
      </c>
      <c r="P78" s="96">
        <f t="shared" ref="P78:U78" si="84">SUM(P79)</f>
        <v>0</v>
      </c>
      <c r="Q78" s="96">
        <f t="shared" si="84"/>
        <v>0</v>
      </c>
      <c r="R78" s="96">
        <f t="shared" si="84"/>
        <v>212.35649346340168</v>
      </c>
      <c r="S78" s="96">
        <f t="shared" si="84"/>
        <v>0</v>
      </c>
      <c r="T78" s="96">
        <f t="shared" si="84"/>
        <v>0</v>
      </c>
      <c r="U78" s="96">
        <f t="shared" si="84"/>
        <v>0</v>
      </c>
      <c r="V78" s="93"/>
      <c r="W78" s="93"/>
      <c r="X78" s="93"/>
      <c r="Y78" s="93"/>
      <c r="Z78" s="93"/>
      <c r="AA78" s="93"/>
      <c r="AB78" s="93"/>
      <c r="AC78" s="93"/>
      <c r="AD78" s="93"/>
      <c r="AE78" s="93"/>
      <c r="AF78" s="93"/>
      <c r="AG78" s="93"/>
      <c r="AH78" s="93"/>
      <c r="AI78" s="93"/>
      <c r="AJ78" s="93"/>
      <c r="AK78" s="93"/>
      <c r="AL78" s="93"/>
      <c r="AM78" s="93"/>
      <c r="AN78" s="93"/>
      <c r="AO78" s="93"/>
      <c r="AP78" s="93"/>
      <c r="AQ78" s="93"/>
      <c r="AR78" s="93"/>
      <c r="AS78" s="93"/>
      <c r="AT78" s="93"/>
      <c r="AU78" s="93"/>
      <c r="AV78" s="93"/>
      <c r="AW78" s="93"/>
      <c r="AX78" s="93"/>
      <c r="AY78" s="93"/>
      <c r="AZ78" s="93"/>
      <c r="BA78" s="93"/>
      <c r="BB78" s="93"/>
      <c r="BC78" s="93"/>
      <c r="BD78" s="93"/>
      <c r="BE78" s="93"/>
      <c r="BF78" s="93"/>
      <c r="BG78" s="93"/>
      <c r="BH78" s="93"/>
      <c r="BI78" s="93"/>
      <c r="BJ78" s="93"/>
      <c r="BK78" s="93"/>
      <c r="BL78" s="93"/>
      <c r="BM78" s="93"/>
    </row>
    <row r="79" spans="1:65" s="87" customFormat="1" ht="15.95" customHeight="1" x14ac:dyDescent="0.3">
      <c r="A79" s="99"/>
      <c r="B79" s="99"/>
      <c r="C79" s="100"/>
      <c r="D79" s="99">
        <v>32931</v>
      </c>
      <c r="E79" s="107" t="s">
        <v>149</v>
      </c>
      <c r="H79" s="103">
        <f t="shared" si="71"/>
        <v>1600</v>
      </c>
      <c r="I79" s="102"/>
      <c r="J79" s="102"/>
      <c r="K79" s="102">
        <v>1600</v>
      </c>
      <c r="L79" s="108"/>
      <c r="M79" s="108"/>
      <c r="N79" s="108"/>
      <c r="O79" s="103">
        <f t="shared" si="72"/>
        <v>212.35649346340168</v>
      </c>
      <c r="P79" s="102">
        <f t="shared" ref="P79:U79" si="85">I79/$O$3</f>
        <v>0</v>
      </c>
      <c r="Q79" s="102">
        <f t="shared" si="85"/>
        <v>0</v>
      </c>
      <c r="R79" s="102">
        <f t="shared" si="85"/>
        <v>212.35649346340168</v>
      </c>
      <c r="S79" s="108">
        <f t="shared" si="85"/>
        <v>0</v>
      </c>
      <c r="T79" s="108">
        <f t="shared" si="85"/>
        <v>0</v>
      </c>
      <c r="U79" s="108">
        <f t="shared" si="85"/>
        <v>0</v>
      </c>
    </row>
    <row r="80" spans="1:65" s="97" customFormat="1" ht="15.95" customHeight="1" x14ac:dyDescent="0.3">
      <c r="A80" s="94"/>
      <c r="B80" s="94"/>
      <c r="C80" s="94">
        <v>3294</v>
      </c>
      <c r="D80" s="94"/>
      <c r="E80" s="95" t="s">
        <v>150</v>
      </c>
      <c r="F80" s="96">
        <v>0</v>
      </c>
      <c r="G80" s="106">
        <v>0</v>
      </c>
      <c r="H80" s="98">
        <f t="shared" si="71"/>
        <v>0</v>
      </c>
      <c r="I80" s="96">
        <f t="shared" ref="I80:N80" si="86">SUM(I81)</f>
        <v>0</v>
      </c>
      <c r="J80" s="96">
        <f t="shared" si="86"/>
        <v>0</v>
      </c>
      <c r="K80" s="96">
        <f t="shared" si="86"/>
        <v>0</v>
      </c>
      <c r="L80" s="96">
        <f t="shared" si="86"/>
        <v>0</v>
      </c>
      <c r="M80" s="96">
        <f t="shared" si="86"/>
        <v>0</v>
      </c>
      <c r="N80" s="96">
        <f t="shared" si="86"/>
        <v>0</v>
      </c>
      <c r="O80" s="98">
        <f t="shared" si="72"/>
        <v>0</v>
      </c>
      <c r="P80" s="96">
        <f t="shared" ref="P80:U80" si="87">SUM(P81)</f>
        <v>0</v>
      </c>
      <c r="Q80" s="96">
        <f t="shared" si="87"/>
        <v>0</v>
      </c>
      <c r="R80" s="96">
        <f t="shared" si="87"/>
        <v>0</v>
      </c>
      <c r="S80" s="96">
        <f t="shared" si="87"/>
        <v>0</v>
      </c>
      <c r="T80" s="96">
        <f t="shared" si="87"/>
        <v>0</v>
      </c>
      <c r="U80" s="96">
        <f t="shared" si="87"/>
        <v>0</v>
      </c>
      <c r="V80" s="93"/>
      <c r="W80" s="93"/>
      <c r="X80" s="93"/>
      <c r="Y80" s="93"/>
      <c r="Z80" s="93"/>
      <c r="AA80" s="93"/>
      <c r="AB80" s="93"/>
      <c r="AC80" s="93"/>
      <c r="AD80" s="93"/>
      <c r="AE80" s="93"/>
      <c r="AF80" s="93"/>
      <c r="AG80" s="93"/>
      <c r="AH80" s="93"/>
      <c r="AI80" s="93"/>
      <c r="AJ80" s="93"/>
      <c r="AK80" s="93"/>
      <c r="AL80" s="93"/>
      <c r="AM80" s="93"/>
      <c r="AN80" s="93"/>
      <c r="AO80" s="93"/>
      <c r="AP80" s="93"/>
      <c r="AQ80" s="93"/>
      <c r="AR80" s="93"/>
      <c r="AS80" s="93"/>
      <c r="AT80" s="93"/>
      <c r="AU80" s="93"/>
      <c r="AV80" s="93"/>
      <c r="AW80" s="93"/>
      <c r="AX80" s="93"/>
      <c r="AY80" s="93"/>
      <c r="AZ80" s="93"/>
      <c r="BA80" s="93"/>
      <c r="BB80" s="93"/>
      <c r="BC80" s="93"/>
      <c r="BD80" s="93"/>
      <c r="BE80" s="93"/>
      <c r="BF80" s="93"/>
      <c r="BG80" s="93"/>
      <c r="BH80" s="93"/>
      <c r="BI80" s="93"/>
      <c r="BJ80" s="93"/>
      <c r="BK80" s="93"/>
      <c r="BL80" s="93"/>
      <c r="BM80" s="93"/>
    </row>
    <row r="81" spans="1:65" s="87" customFormat="1" ht="15.95" customHeight="1" x14ac:dyDescent="0.3">
      <c r="A81" s="99"/>
      <c r="B81" s="99"/>
      <c r="C81" s="100"/>
      <c r="D81" s="99">
        <v>32941</v>
      </c>
      <c r="E81" s="107" t="s">
        <v>151</v>
      </c>
      <c r="H81" s="103">
        <f t="shared" si="71"/>
        <v>0</v>
      </c>
      <c r="I81" s="102"/>
      <c r="J81" s="102"/>
      <c r="K81" s="102">
        <v>0</v>
      </c>
      <c r="L81" s="102"/>
      <c r="M81" s="102"/>
      <c r="N81" s="102"/>
      <c r="O81" s="103">
        <f t="shared" si="72"/>
        <v>0</v>
      </c>
      <c r="P81" s="102">
        <f t="shared" ref="P81:U81" si="88">I81/$O$3</f>
        <v>0</v>
      </c>
      <c r="Q81" s="102">
        <f t="shared" si="88"/>
        <v>0</v>
      </c>
      <c r="R81" s="102">
        <f t="shared" si="88"/>
        <v>0</v>
      </c>
      <c r="S81" s="102">
        <f t="shared" si="88"/>
        <v>0</v>
      </c>
      <c r="T81" s="102">
        <f t="shared" si="88"/>
        <v>0</v>
      </c>
      <c r="U81" s="102">
        <f t="shared" si="88"/>
        <v>0</v>
      </c>
    </row>
    <row r="82" spans="1:65" s="97" customFormat="1" ht="15.95" customHeight="1" x14ac:dyDescent="0.3">
      <c r="A82" s="94"/>
      <c r="B82" s="94"/>
      <c r="C82" s="94">
        <v>3299</v>
      </c>
      <c r="D82" s="94"/>
      <c r="E82" s="95" t="s">
        <v>146</v>
      </c>
      <c r="F82" s="96">
        <f>SUM(F83)</f>
        <v>0</v>
      </c>
      <c r="G82" s="106">
        <f>SUM(G83)</f>
        <v>0</v>
      </c>
      <c r="H82" s="98">
        <f t="shared" si="71"/>
        <v>1000</v>
      </c>
      <c r="I82" s="96">
        <f t="shared" ref="I82:N82" si="89">SUM(I83)</f>
        <v>0</v>
      </c>
      <c r="J82" s="96">
        <f t="shared" si="89"/>
        <v>0</v>
      </c>
      <c r="K82" s="96">
        <f t="shared" si="89"/>
        <v>1000</v>
      </c>
      <c r="L82" s="96">
        <f t="shared" si="89"/>
        <v>0</v>
      </c>
      <c r="M82" s="96">
        <f t="shared" si="89"/>
        <v>0</v>
      </c>
      <c r="N82" s="96">
        <f t="shared" si="89"/>
        <v>0</v>
      </c>
      <c r="O82" s="98">
        <f t="shared" si="72"/>
        <v>132.72280841462606</v>
      </c>
      <c r="P82" s="96">
        <f t="shared" ref="P82:U82" si="90">SUM(P83)</f>
        <v>0</v>
      </c>
      <c r="Q82" s="96">
        <f t="shared" si="90"/>
        <v>0</v>
      </c>
      <c r="R82" s="96">
        <f t="shared" si="90"/>
        <v>132.72280841462606</v>
      </c>
      <c r="S82" s="96">
        <f t="shared" si="90"/>
        <v>0</v>
      </c>
      <c r="T82" s="96">
        <f t="shared" si="90"/>
        <v>0</v>
      </c>
      <c r="U82" s="96">
        <f t="shared" si="90"/>
        <v>0</v>
      </c>
      <c r="V82" s="93"/>
      <c r="W82" s="93"/>
      <c r="X82" s="93"/>
      <c r="Y82" s="93"/>
      <c r="Z82" s="93"/>
      <c r="AA82" s="93"/>
      <c r="AB82" s="93"/>
      <c r="AC82" s="93"/>
      <c r="AD82" s="93"/>
      <c r="AE82" s="93"/>
      <c r="AF82" s="93"/>
      <c r="AG82" s="93"/>
      <c r="AH82" s="93"/>
      <c r="AI82" s="93"/>
      <c r="AJ82" s="93"/>
      <c r="AK82" s="93"/>
      <c r="AL82" s="93"/>
      <c r="AM82" s="93"/>
      <c r="AN82" s="93"/>
      <c r="AO82" s="93"/>
      <c r="AP82" s="93"/>
      <c r="AQ82" s="93"/>
      <c r="AR82" s="93"/>
      <c r="AS82" s="93"/>
      <c r="AT82" s="93"/>
      <c r="AU82" s="93"/>
      <c r="AV82" s="93"/>
      <c r="AW82" s="93"/>
      <c r="AX82" s="93"/>
      <c r="AY82" s="93"/>
      <c r="AZ82" s="93"/>
      <c r="BA82" s="93"/>
      <c r="BB82" s="93"/>
      <c r="BC82" s="93"/>
      <c r="BD82" s="93"/>
      <c r="BE82" s="93"/>
      <c r="BF82" s="93"/>
      <c r="BG82" s="93"/>
      <c r="BH82" s="93"/>
      <c r="BI82" s="93"/>
      <c r="BJ82" s="93"/>
      <c r="BK82" s="93"/>
      <c r="BL82" s="93"/>
      <c r="BM82" s="93"/>
    </row>
    <row r="83" spans="1:65" s="87" customFormat="1" ht="15.95" customHeight="1" x14ac:dyDescent="0.3">
      <c r="A83" s="99"/>
      <c r="B83" s="99"/>
      <c r="C83" s="100"/>
      <c r="D83" s="99">
        <v>32999</v>
      </c>
      <c r="E83" s="107" t="s">
        <v>146</v>
      </c>
      <c r="H83" s="103">
        <f t="shared" si="71"/>
        <v>1000</v>
      </c>
      <c r="I83" s="102"/>
      <c r="J83" s="102"/>
      <c r="K83" s="102">
        <v>1000</v>
      </c>
      <c r="L83" s="108"/>
      <c r="M83" s="108"/>
      <c r="N83" s="108"/>
      <c r="O83" s="103">
        <f t="shared" si="72"/>
        <v>132.72280841462606</v>
      </c>
      <c r="P83" s="102">
        <f t="shared" ref="P83:U83" si="91">I83/$O$3</f>
        <v>0</v>
      </c>
      <c r="Q83" s="102">
        <f t="shared" si="91"/>
        <v>0</v>
      </c>
      <c r="R83" s="102">
        <f t="shared" si="91"/>
        <v>132.72280841462606</v>
      </c>
      <c r="S83" s="108">
        <f t="shared" si="91"/>
        <v>0</v>
      </c>
      <c r="T83" s="108">
        <f t="shared" si="91"/>
        <v>0</v>
      </c>
      <c r="U83" s="108">
        <f t="shared" si="91"/>
        <v>0</v>
      </c>
    </row>
    <row r="84" spans="1:65" s="113" customFormat="1" ht="15.95" customHeight="1" x14ac:dyDescent="0.3">
      <c r="A84" s="82">
        <v>34</v>
      </c>
      <c r="B84" s="82"/>
      <c r="C84" s="82"/>
      <c r="D84" s="82"/>
      <c r="E84" s="83" t="s">
        <v>68</v>
      </c>
      <c r="F84" s="110">
        <f>F85</f>
        <v>0</v>
      </c>
      <c r="G84" s="111">
        <f>G85</f>
        <v>0</v>
      </c>
      <c r="H84" s="112">
        <f t="shared" si="71"/>
        <v>5500</v>
      </c>
      <c r="I84" s="110">
        <f t="shared" ref="I84:N85" si="92">I85</f>
        <v>5500</v>
      </c>
      <c r="J84" s="110">
        <f t="shared" si="92"/>
        <v>0</v>
      </c>
      <c r="K84" s="110">
        <f t="shared" si="92"/>
        <v>0</v>
      </c>
      <c r="L84" s="110">
        <f t="shared" si="92"/>
        <v>0</v>
      </c>
      <c r="M84" s="110">
        <f t="shared" si="92"/>
        <v>0</v>
      </c>
      <c r="N84" s="110">
        <f t="shared" si="92"/>
        <v>0</v>
      </c>
      <c r="O84" s="112">
        <f t="shared" si="72"/>
        <v>729.97544628044329</v>
      </c>
      <c r="P84" s="110">
        <f t="shared" ref="P84:U85" si="93">P85</f>
        <v>729.97544628044329</v>
      </c>
      <c r="Q84" s="110">
        <f t="shared" si="93"/>
        <v>0</v>
      </c>
      <c r="R84" s="110">
        <f t="shared" si="93"/>
        <v>0</v>
      </c>
      <c r="S84" s="110">
        <f t="shared" si="93"/>
        <v>0</v>
      </c>
      <c r="T84" s="110">
        <f t="shared" si="93"/>
        <v>0</v>
      </c>
      <c r="U84" s="110">
        <f t="shared" si="93"/>
        <v>0</v>
      </c>
      <c r="V84" s="93"/>
      <c r="W84" s="93"/>
      <c r="X84" s="93"/>
      <c r="Y84" s="93"/>
      <c r="Z84" s="93"/>
      <c r="AA84" s="93"/>
      <c r="AB84" s="93"/>
      <c r="AC84" s="93"/>
      <c r="AD84" s="93"/>
      <c r="AE84" s="93"/>
      <c r="AF84" s="93"/>
      <c r="AG84" s="93"/>
      <c r="AH84" s="93"/>
      <c r="AI84" s="93"/>
      <c r="AJ84" s="93"/>
      <c r="AK84" s="93"/>
      <c r="AL84" s="93"/>
      <c r="AM84" s="93"/>
      <c r="AN84" s="93"/>
      <c r="AO84" s="93"/>
      <c r="AP84" s="93"/>
      <c r="AQ84" s="93"/>
      <c r="AR84" s="93"/>
      <c r="AS84" s="93"/>
      <c r="AT84" s="93"/>
      <c r="AU84" s="93"/>
      <c r="AV84" s="93"/>
      <c r="AW84" s="93"/>
      <c r="AX84" s="93"/>
      <c r="AY84" s="93"/>
      <c r="AZ84" s="93"/>
      <c r="BA84" s="93"/>
      <c r="BB84" s="93"/>
      <c r="BC84" s="93"/>
      <c r="BD84" s="93"/>
      <c r="BE84" s="93"/>
      <c r="BF84" s="93"/>
      <c r="BG84" s="93"/>
      <c r="BH84" s="93"/>
      <c r="BI84" s="93"/>
      <c r="BJ84" s="93"/>
      <c r="BK84" s="93"/>
      <c r="BL84" s="93"/>
      <c r="BM84" s="93"/>
    </row>
    <row r="85" spans="1:65" s="91" customFormat="1" ht="15.95" customHeight="1" x14ac:dyDescent="0.3">
      <c r="A85" s="88"/>
      <c r="B85" s="88">
        <v>343</v>
      </c>
      <c r="C85" s="88"/>
      <c r="D85" s="88"/>
      <c r="E85" s="89" t="s">
        <v>152</v>
      </c>
      <c r="F85" s="114"/>
      <c r="G85" s="115"/>
      <c r="H85" s="116">
        <f t="shared" si="71"/>
        <v>5500</v>
      </c>
      <c r="I85" s="114">
        <f t="shared" si="92"/>
        <v>5500</v>
      </c>
      <c r="J85" s="114">
        <f t="shared" si="92"/>
        <v>0</v>
      </c>
      <c r="K85" s="114">
        <f t="shared" si="92"/>
        <v>0</v>
      </c>
      <c r="L85" s="114">
        <f t="shared" si="92"/>
        <v>0</v>
      </c>
      <c r="M85" s="114">
        <f t="shared" si="92"/>
        <v>0</v>
      </c>
      <c r="N85" s="114">
        <f t="shared" si="92"/>
        <v>0</v>
      </c>
      <c r="O85" s="116">
        <f t="shared" si="72"/>
        <v>729.97544628044329</v>
      </c>
      <c r="P85" s="114">
        <f t="shared" si="93"/>
        <v>729.97544628044329</v>
      </c>
      <c r="Q85" s="114">
        <f t="shared" si="93"/>
        <v>0</v>
      </c>
      <c r="R85" s="114">
        <f t="shared" si="93"/>
        <v>0</v>
      </c>
      <c r="S85" s="114">
        <f t="shared" si="93"/>
        <v>0</v>
      </c>
      <c r="T85" s="114">
        <f t="shared" si="93"/>
        <v>0</v>
      </c>
      <c r="U85" s="114">
        <f t="shared" si="93"/>
        <v>0</v>
      </c>
      <c r="V85" s="93"/>
      <c r="W85" s="93"/>
      <c r="X85" s="93"/>
      <c r="Y85" s="93"/>
      <c r="Z85" s="93"/>
      <c r="AA85" s="93"/>
      <c r="AB85" s="93"/>
      <c r="AC85" s="93"/>
      <c r="AD85" s="93"/>
      <c r="AE85" s="93"/>
      <c r="AF85" s="93"/>
      <c r="AG85" s="93"/>
      <c r="AH85" s="93"/>
      <c r="AI85" s="93"/>
      <c r="AJ85" s="93"/>
      <c r="AK85" s="93"/>
      <c r="AL85" s="93"/>
      <c r="AM85" s="93"/>
      <c r="AN85" s="93"/>
      <c r="AO85" s="93"/>
      <c r="AP85" s="93"/>
      <c r="AQ85" s="93"/>
      <c r="AR85" s="93"/>
      <c r="AS85" s="93"/>
      <c r="AT85" s="93"/>
      <c r="AU85" s="93"/>
      <c r="AV85" s="93"/>
      <c r="AW85" s="93"/>
      <c r="AX85" s="93"/>
      <c r="AY85" s="93"/>
      <c r="AZ85" s="93"/>
      <c r="BA85" s="93"/>
      <c r="BB85" s="93"/>
      <c r="BC85" s="93"/>
      <c r="BD85" s="93"/>
      <c r="BE85" s="93"/>
      <c r="BF85" s="93"/>
      <c r="BG85" s="93"/>
      <c r="BH85" s="93"/>
      <c r="BI85" s="93"/>
      <c r="BJ85" s="93"/>
      <c r="BK85" s="93"/>
      <c r="BL85" s="93"/>
      <c r="BM85" s="93"/>
    </row>
    <row r="86" spans="1:65" s="97" customFormat="1" ht="15.95" customHeight="1" x14ac:dyDescent="0.3">
      <c r="A86" s="94"/>
      <c r="B86" s="94"/>
      <c r="C86" s="94">
        <v>3431</v>
      </c>
      <c r="D86" s="94"/>
      <c r="E86" s="95" t="s">
        <v>153</v>
      </c>
      <c r="F86" s="96"/>
      <c r="G86" s="106"/>
      <c r="H86" s="98">
        <f t="shared" si="71"/>
        <v>5500</v>
      </c>
      <c r="I86" s="96">
        <f t="shared" ref="I86:N86" si="94">SUM(I87)</f>
        <v>5500</v>
      </c>
      <c r="J86" s="96">
        <f t="shared" si="94"/>
        <v>0</v>
      </c>
      <c r="K86" s="96">
        <f t="shared" si="94"/>
        <v>0</v>
      </c>
      <c r="L86" s="96">
        <f t="shared" si="94"/>
        <v>0</v>
      </c>
      <c r="M86" s="96">
        <f t="shared" si="94"/>
        <v>0</v>
      </c>
      <c r="N86" s="96">
        <f t="shared" si="94"/>
        <v>0</v>
      </c>
      <c r="O86" s="98">
        <f t="shared" si="72"/>
        <v>729.97544628044329</v>
      </c>
      <c r="P86" s="96">
        <f t="shared" ref="P86:U86" si="95">SUM(P87)</f>
        <v>729.97544628044329</v>
      </c>
      <c r="Q86" s="96">
        <f t="shared" si="95"/>
        <v>0</v>
      </c>
      <c r="R86" s="96">
        <f t="shared" si="95"/>
        <v>0</v>
      </c>
      <c r="S86" s="96">
        <f t="shared" si="95"/>
        <v>0</v>
      </c>
      <c r="T86" s="96">
        <f t="shared" si="95"/>
        <v>0</v>
      </c>
      <c r="U86" s="96">
        <f t="shared" si="95"/>
        <v>0</v>
      </c>
      <c r="V86" s="93"/>
      <c r="W86" s="93"/>
      <c r="X86" s="93"/>
      <c r="Y86" s="93"/>
      <c r="Z86" s="93"/>
      <c r="AA86" s="93"/>
      <c r="AB86" s="93"/>
      <c r="AC86" s="93"/>
      <c r="AD86" s="93"/>
      <c r="AE86" s="93"/>
      <c r="AF86" s="93"/>
      <c r="AG86" s="93"/>
      <c r="AH86" s="93"/>
      <c r="AI86" s="93"/>
      <c r="AJ86" s="93"/>
      <c r="AK86" s="93"/>
      <c r="AL86" s="93"/>
      <c r="AM86" s="93"/>
      <c r="AN86" s="93"/>
      <c r="AO86" s="93"/>
      <c r="AP86" s="93"/>
      <c r="AQ86" s="93"/>
      <c r="AR86" s="93"/>
      <c r="AS86" s="93"/>
      <c r="AT86" s="93"/>
      <c r="AU86" s="93"/>
      <c r="AV86" s="93"/>
      <c r="AW86" s="93"/>
      <c r="AX86" s="93"/>
      <c r="AY86" s="93"/>
      <c r="AZ86" s="93"/>
      <c r="BA86" s="93"/>
      <c r="BB86" s="93"/>
      <c r="BC86" s="93"/>
      <c r="BD86" s="93"/>
      <c r="BE86" s="93"/>
      <c r="BF86" s="93"/>
      <c r="BG86" s="93"/>
      <c r="BH86" s="93"/>
      <c r="BI86" s="93"/>
      <c r="BJ86" s="93"/>
      <c r="BK86" s="93"/>
      <c r="BL86" s="93"/>
      <c r="BM86" s="93"/>
    </row>
    <row r="87" spans="1:65" s="87" customFormat="1" ht="15.95" customHeight="1" x14ac:dyDescent="0.3">
      <c r="A87" s="99"/>
      <c r="B87" s="99"/>
      <c r="C87" s="100"/>
      <c r="D87" s="99">
        <v>34311</v>
      </c>
      <c r="E87" s="107" t="s">
        <v>154</v>
      </c>
      <c r="H87" s="103">
        <f t="shared" si="71"/>
        <v>5500</v>
      </c>
      <c r="I87" s="102">
        <v>5500</v>
      </c>
      <c r="J87" s="102"/>
      <c r="K87" s="102"/>
      <c r="L87" s="102"/>
      <c r="M87" s="102"/>
      <c r="N87" s="102"/>
      <c r="O87" s="103">
        <f t="shared" si="72"/>
        <v>729.97544628044329</v>
      </c>
      <c r="P87" s="102">
        <f t="shared" ref="P87:U87" si="96">I87/$O$3</f>
        <v>729.97544628044329</v>
      </c>
      <c r="Q87" s="102">
        <f t="shared" si="96"/>
        <v>0</v>
      </c>
      <c r="R87" s="102">
        <f t="shared" si="96"/>
        <v>0</v>
      </c>
      <c r="S87" s="102">
        <f t="shared" si="96"/>
        <v>0</v>
      </c>
      <c r="T87" s="102">
        <f t="shared" si="96"/>
        <v>0</v>
      </c>
      <c r="U87" s="102">
        <f t="shared" si="96"/>
        <v>0</v>
      </c>
    </row>
    <row r="88" spans="1:65" s="113" customFormat="1" ht="18.75" x14ac:dyDescent="0.3">
      <c r="A88" s="82">
        <v>42</v>
      </c>
      <c r="B88" s="82"/>
      <c r="C88" s="82"/>
      <c r="D88" s="82"/>
      <c r="E88" s="83" t="s">
        <v>155</v>
      </c>
      <c r="F88" s="110">
        <f>F89</f>
        <v>0</v>
      </c>
      <c r="G88" s="111">
        <f>G89</f>
        <v>0</v>
      </c>
      <c r="H88" s="112">
        <f t="shared" si="71"/>
        <v>125500</v>
      </c>
      <c r="I88" s="110">
        <f>I89+I95+I98</f>
        <v>70000</v>
      </c>
      <c r="J88" s="110">
        <f>J89+J95+J98</f>
        <v>0</v>
      </c>
      <c r="K88" s="110">
        <f>K89+K95+K98</f>
        <v>4000</v>
      </c>
      <c r="L88" s="110">
        <f>L89+L95+L98</f>
        <v>51500</v>
      </c>
      <c r="M88" s="110">
        <f>M89</f>
        <v>0</v>
      </c>
      <c r="N88" s="110">
        <f>N89</f>
        <v>0</v>
      </c>
      <c r="O88" s="112">
        <f t="shared" si="72"/>
        <v>16656.712456035566</v>
      </c>
      <c r="P88" s="110">
        <f>P89+P95+P98</f>
        <v>9290.5965890238222</v>
      </c>
      <c r="Q88" s="110">
        <f>Q89+Q95+Q98</f>
        <v>0</v>
      </c>
      <c r="R88" s="110">
        <f>R89+R95+R98</f>
        <v>530.89123365850423</v>
      </c>
      <c r="S88" s="110">
        <f>S89+S95+S98</f>
        <v>6835.2246333532412</v>
      </c>
      <c r="T88" s="110">
        <f>T89</f>
        <v>0</v>
      </c>
      <c r="U88" s="110">
        <f>U89</f>
        <v>0</v>
      </c>
      <c r="V88" s="93"/>
      <c r="W88" s="93"/>
      <c r="X88" s="93"/>
      <c r="Y88" s="93"/>
      <c r="Z88" s="93"/>
      <c r="AA88" s="93"/>
      <c r="AB88" s="93"/>
      <c r="AC88" s="93"/>
      <c r="AD88" s="93"/>
      <c r="AE88" s="93"/>
      <c r="AF88" s="93"/>
      <c r="AG88" s="93"/>
      <c r="AH88" s="93"/>
      <c r="AI88" s="93"/>
      <c r="AJ88" s="93"/>
      <c r="AK88" s="93"/>
      <c r="AL88" s="93"/>
      <c r="AM88" s="93"/>
      <c r="AN88" s="93"/>
      <c r="AO88" s="93"/>
      <c r="AP88" s="93"/>
      <c r="AQ88" s="93"/>
      <c r="AR88" s="93"/>
      <c r="AS88" s="93"/>
      <c r="AT88" s="93"/>
      <c r="AU88" s="93"/>
      <c r="AV88" s="93"/>
      <c r="AW88" s="93"/>
      <c r="AX88" s="93"/>
      <c r="AY88" s="93"/>
      <c r="AZ88" s="93"/>
      <c r="BA88" s="93"/>
      <c r="BB88" s="93"/>
      <c r="BC88" s="93"/>
      <c r="BD88" s="93"/>
      <c r="BE88" s="93"/>
      <c r="BF88" s="93"/>
      <c r="BG88" s="93"/>
      <c r="BH88" s="93"/>
      <c r="BI88" s="93"/>
      <c r="BJ88" s="93"/>
      <c r="BK88" s="93"/>
      <c r="BL88" s="93"/>
      <c r="BM88" s="93"/>
    </row>
    <row r="89" spans="1:65" s="91" customFormat="1" ht="18.75" x14ac:dyDescent="0.3">
      <c r="A89" s="88"/>
      <c r="B89" s="88">
        <v>422</v>
      </c>
      <c r="C89" s="88"/>
      <c r="D89" s="88"/>
      <c r="E89" s="89" t="s">
        <v>156</v>
      </c>
      <c r="F89" s="114"/>
      <c r="G89" s="115"/>
      <c r="H89" s="116">
        <f t="shared" si="71"/>
        <v>13500</v>
      </c>
      <c r="I89" s="114">
        <f t="shared" ref="I89:N89" si="97">I90+I93</f>
        <v>10000</v>
      </c>
      <c r="J89" s="114">
        <f t="shared" si="97"/>
        <v>0</v>
      </c>
      <c r="K89" s="114">
        <f t="shared" si="97"/>
        <v>3500</v>
      </c>
      <c r="L89" s="114">
        <f t="shared" si="97"/>
        <v>0</v>
      </c>
      <c r="M89" s="114">
        <f t="shared" si="97"/>
        <v>0</v>
      </c>
      <c r="N89" s="114">
        <f t="shared" si="97"/>
        <v>0</v>
      </c>
      <c r="O89" s="116">
        <f t="shared" si="72"/>
        <v>1791.757913597452</v>
      </c>
      <c r="P89" s="114">
        <f t="shared" ref="P89:U89" si="98">P90+P93</f>
        <v>1327.2280841462607</v>
      </c>
      <c r="Q89" s="114">
        <f t="shared" si="98"/>
        <v>0</v>
      </c>
      <c r="R89" s="114">
        <f t="shared" si="98"/>
        <v>464.52982945119118</v>
      </c>
      <c r="S89" s="114">
        <f t="shared" si="98"/>
        <v>0</v>
      </c>
      <c r="T89" s="114">
        <f t="shared" si="98"/>
        <v>0</v>
      </c>
      <c r="U89" s="114">
        <f t="shared" si="98"/>
        <v>0</v>
      </c>
      <c r="V89" s="93"/>
      <c r="W89" s="93"/>
      <c r="X89" s="93"/>
      <c r="Y89" s="93"/>
      <c r="Z89" s="93"/>
      <c r="AA89" s="93"/>
      <c r="AB89" s="93"/>
      <c r="AC89" s="93"/>
      <c r="AD89" s="93"/>
      <c r="AE89" s="93"/>
      <c r="AF89" s="93"/>
      <c r="AG89" s="93"/>
      <c r="AH89" s="93"/>
      <c r="AI89" s="93"/>
      <c r="AJ89" s="93"/>
      <c r="AK89" s="93"/>
      <c r="AL89" s="93"/>
      <c r="AM89" s="93"/>
      <c r="AN89" s="93"/>
      <c r="AO89" s="93"/>
      <c r="AP89" s="93"/>
      <c r="AQ89" s="93"/>
      <c r="AR89" s="93"/>
      <c r="AS89" s="93"/>
      <c r="AT89" s="93"/>
      <c r="AU89" s="93"/>
      <c r="AV89" s="93"/>
      <c r="AW89" s="93"/>
      <c r="AX89" s="93"/>
      <c r="AY89" s="93"/>
      <c r="AZ89" s="93"/>
      <c r="BA89" s="93"/>
      <c r="BB89" s="93"/>
      <c r="BC89" s="93"/>
      <c r="BD89" s="93"/>
      <c r="BE89" s="93"/>
      <c r="BF89" s="93"/>
      <c r="BG89" s="93"/>
      <c r="BH89" s="93"/>
      <c r="BI89" s="93"/>
      <c r="BJ89" s="93"/>
      <c r="BK89" s="93"/>
      <c r="BL89" s="93"/>
      <c r="BM89" s="93"/>
    </row>
    <row r="90" spans="1:65" s="97" customFormat="1" ht="18.75" x14ac:dyDescent="0.3">
      <c r="A90" s="94"/>
      <c r="B90" s="94"/>
      <c r="C90" s="94">
        <v>4221</v>
      </c>
      <c r="D90" s="94"/>
      <c r="E90" s="95" t="s">
        <v>157</v>
      </c>
      <c r="H90" s="119">
        <f t="shared" si="71"/>
        <v>13000</v>
      </c>
      <c r="I90" s="118">
        <f t="shared" ref="I90:N90" si="99">SUM(I91:I92)</f>
        <v>10000</v>
      </c>
      <c r="J90" s="118">
        <f t="shared" si="99"/>
        <v>0</v>
      </c>
      <c r="K90" s="118">
        <f t="shared" si="99"/>
        <v>3000</v>
      </c>
      <c r="L90" s="96">
        <f t="shared" si="99"/>
        <v>0</v>
      </c>
      <c r="M90" s="96">
        <f t="shared" si="99"/>
        <v>0</v>
      </c>
      <c r="N90" s="96">
        <f t="shared" si="99"/>
        <v>0</v>
      </c>
      <c r="O90" s="119">
        <f t="shared" si="72"/>
        <v>1725.3965093901388</v>
      </c>
      <c r="P90" s="118">
        <f t="shared" ref="P90:U90" si="100">SUM(P91:P92)</f>
        <v>1327.2280841462607</v>
      </c>
      <c r="Q90" s="118">
        <f t="shared" si="100"/>
        <v>0</v>
      </c>
      <c r="R90" s="118">
        <f t="shared" si="100"/>
        <v>398.16842524387818</v>
      </c>
      <c r="S90" s="96">
        <f t="shared" si="100"/>
        <v>0</v>
      </c>
      <c r="T90" s="96">
        <f t="shared" si="100"/>
        <v>0</v>
      </c>
      <c r="U90" s="96">
        <f t="shared" si="100"/>
        <v>0</v>
      </c>
      <c r="V90" s="93"/>
      <c r="W90" s="93"/>
      <c r="X90" s="93"/>
      <c r="Y90" s="93"/>
      <c r="Z90" s="93"/>
      <c r="AA90" s="93"/>
      <c r="AB90" s="93"/>
      <c r="AC90" s="93"/>
      <c r="AD90" s="93"/>
      <c r="AE90" s="93"/>
      <c r="AF90" s="93"/>
      <c r="AG90" s="93"/>
      <c r="AH90" s="93"/>
      <c r="AI90" s="93"/>
      <c r="AJ90" s="93"/>
      <c r="AK90" s="93"/>
      <c r="AL90" s="93"/>
      <c r="AM90" s="93"/>
      <c r="AN90" s="93"/>
      <c r="AO90" s="93"/>
      <c r="AP90" s="93"/>
      <c r="AQ90" s="93"/>
      <c r="AR90" s="93"/>
      <c r="AS90" s="93"/>
      <c r="AT90" s="93"/>
      <c r="AU90" s="93"/>
      <c r="AV90" s="93"/>
      <c r="AW90" s="93"/>
      <c r="AX90" s="93"/>
      <c r="AY90" s="93"/>
      <c r="AZ90" s="93"/>
      <c r="BA90" s="93"/>
      <c r="BB90" s="93"/>
      <c r="BC90" s="93"/>
      <c r="BD90" s="93"/>
      <c r="BE90" s="93"/>
      <c r="BF90" s="93"/>
      <c r="BG90" s="93"/>
      <c r="BH90" s="93"/>
      <c r="BI90" s="93"/>
      <c r="BJ90" s="93"/>
      <c r="BK90" s="93"/>
      <c r="BL90" s="93"/>
      <c r="BM90" s="93"/>
    </row>
    <row r="91" spans="1:65" s="87" customFormat="1" ht="18.75" x14ac:dyDescent="0.3">
      <c r="A91" s="99"/>
      <c r="B91" s="99"/>
      <c r="C91" s="100"/>
      <c r="D91" s="99">
        <v>42211</v>
      </c>
      <c r="E91" s="107" t="s">
        <v>158</v>
      </c>
      <c r="H91" s="122">
        <f t="shared" si="71"/>
        <v>4000</v>
      </c>
      <c r="I91" s="121">
        <v>2000</v>
      </c>
      <c r="J91" s="120"/>
      <c r="K91" s="120">
        <v>2000</v>
      </c>
      <c r="L91" s="120"/>
      <c r="M91" s="120"/>
      <c r="N91" s="120"/>
      <c r="O91" s="122">
        <f t="shared" si="72"/>
        <v>530.89123365850423</v>
      </c>
      <c r="P91" s="121">
        <f t="shared" ref="P91:U92" si="101">I91/$O$3</f>
        <v>265.44561682925212</v>
      </c>
      <c r="Q91" s="120">
        <f t="shared" si="101"/>
        <v>0</v>
      </c>
      <c r="R91" s="120">
        <f t="shared" si="101"/>
        <v>265.44561682925212</v>
      </c>
      <c r="S91" s="120">
        <f t="shared" si="101"/>
        <v>0</v>
      </c>
      <c r="T91" s="120">
        <f t="shared" si="101"/>
        <v>0</v>
      </c>
      <c r="U91" s="120">
        <f t="shared" si="101"/>
        <v>0</v>
      </c>
    </row>
    <row r="92" spans="1:65" s="87" customFormat="1" ht="18.75" x14ac:dyDescent="0.3">
      <c r="A92" s="99"/>
      <c r="B92" s="99"/>
      <c r="C92" s="100"/>
      <c r="D92" s="99">
        <v>42212</v>
      </c>
      <c r="E92" s="107" t="s">
        <v>159</v>
      </c>
      <c r="H92" s="122">
        <f t="shared" si="71"/>
        <v>9000</v>
      </c>
      <c r="I92" s="121">
        <v>8000</v>
      </c>
      <c r="J92" s="120"/>
      <c r="K92" s="120">
        <v>1000</v>
      </c>
      <c r="L92" s="120"/>
      <c r="M92" s="120"/>
      <c r="N92" s="120"/>
      <c r="O92" s="122">
        <f t="shared" si="72"/>
        <v>1194.5052757316346</v>
      </c>
      <c r="P92" s="121">
        <f t="shared" si="101"/>
        <v>1061.7824673170085</v>
      </c>
      <c r="Q92" s="120">
        <f t="shared" si="101"/>
        <v>0</v>
      </c>
      <c r="R92" s="120">
        <f t="shared" si="101"/>
        <v>132.72280841462606</v>
      </c>
      <c r="S92" s="120">
        <f t="shared" si="101"/>
        <v>0</v>
      </c>
      <c r="T92" s="120">
        <f t="shared" si="101"/>
        <v>0</v>
      </c>
      <c r="U92" s="120">
        <f t="shared" si="101"/>
        <v>0</v>
      </c>
    </row>
    <row r="93" spans="1:65" s="97" customFormat="1" ht="18.75" x14ac:dyDescent="0.3">
      <c r="A93" s="94"/>
      <c r="B93" s="94"/>
      <c r="C93" s="94">
        <v>4227</v>
      </c>
      <c r="D93" s="94"/>
      <c r="E93" s="95" t="s">
        <v>160</v>
      </c>
      <c r="H93" s="119">
        <f t="shared" si="71"/>
        <v>500</v>
      </c>
      <c r="I93" s="118">
        <f t="shared" ref="I93:N93" si="102">I94</f>
        <v>0</v>
      </c>
      <c r="J93" s="118">
        <f t="shared" si="102"/>
        <v>0</v>
      </c>
      <c r="K93" s="118">
        <f t="shared" si="102"/>
        <v>500</v>
      </c>
      <c r="L93" s="118">
        <f t="shared" si="102"/>
        <v>0</v>
      </c>
      <c r="M93" s="118">
        <f t="shared" si="102"/>
        <v>0</v>
      </c>
      <c r="N93" s="118">
        <f t="shared" si="102"/>
        <v>0</v>
      </c>
      <c r="O93" s="119">
        <f t="shared" si="72"/>
        <v>66.361404207313029</v>
      </c>
      <c r="P93" s="118">
        <f t="shared" ref="P93:U93" si="103">P94</f>
        <v>0</v>
      </c>
      <c r="Q93" s="118">
        <f t="shared" si="103"/>
        <v>0</v>
      </c>
      <c r="R93" s="118">
        <f t="shared" si="103"/>
        <v>66.361404207313029</v>
      </c>
      <c r="S93" s="118">
        <f t="shared" si="103"/>
        <v>0</v>
      </c>
      <c r="T93" s="118">
        <f t="shared" si="103"/>
        <v>0</v>
      </c>
      <c r="U93" s="118">
        <f t="shared" si="103"/>
        <v>0</v>
      </c>
      <c r="V93" s="93"/>
      <c r="W93" s="93"/>
      <c r="X93" s="93"/>
      <c r="Y93" s="93"/>
      <c r="Z93" s="93"/>
      <c r="AA93" s="93"/>
      <c r="AB93" s="93"/>
      <c r="AC93" s="93"/>
      <c r="AD93" s="93"/>
      <c r="AE93" s="93"/>
      <c r="AF93" s="93"/>
      <c r="AG93" s="93"/>
      <c r="AH93" s="93"/>
      <c r="AI93" s="93"/>
      <c r="AJ93" s="93"/>
      <c r="AK93" s="93"/>
      <c r="AL93" s="93"/>
      <c r="AM93" s="93"/>
      <c r="AN93" s="93"/>
      <c r="AO93" s="93"/>
      <c r="AP93" s="93"/>
      <c r="AQ93" s="93"/>
      <c r="AR93" s="93"/>
      <c r="AS93" s="93"/>
      <c r="AT93" s="93"/>
      <c r="AU93" s="93"/>
      <c r="AV93" s="93"/>
      <c r="AW93" s="93"/>
      <c r="AX93" s="93"/>
      <c r="AY93" s="93"/>
      <c r="AZ93" s="93"/>
      <c r="BA93" s="93"/>
      <c r="BB93" s="93"/>
      <c r="BC93" s="93"/>
      <c r="BD93" s="93"/>
      <c r="BE93" s="93"/>
      <c r="BF93" s="93"/>
      <c r="BG93" s="93"/>
      <c r="BH93" s="93"/>
      <c r="BI93" s="93"/>
      <c r="BJ93" s="93"/>
      <c r="BK93" s="93"/>
      <c r="BL93" s="93"/>
      <c r="BM93" s="93"/>
    </row>
    <row r="94" spans="1:65" s="87" customFormat="1" ht="18.75" x14ac:dyDescent="0.3">
      <c r="A94" s="99"/>
      <c r="B94" s="99"/>
      <c r="C94" s="100"/>
      <c r="D94" s="99">
        <v>42271</v>
      </c>
      <c r="E94" s="107" t="s">
        <v>161</v>
      </c>
      <c r="H94" s="122">
        <f t="shared" si="71"/>
        <v>500</v>
      </c>
      <c r="I94" s="121"/>
      <c r="J94" s="120"/>
      <c r="K94" s="120">
        <v>500</v>
      </c>
      <c r="L94" s="120"/>
      <c r="M94" s="120"/>
      <c r="N94" s="120"/>
      <c r="O94" s="122">
        <f t="shared" si="72"/>
        <v>66.361404207313029</v>
      </c>
      <c r="P94" s="121">
        <f t="shared" ref="P94:U94" si="104">I94/$O$3</f>
        <v>0</v>
      </c>
      <c r="Q94" s="120">
        <f t="shared" si="104"/>
        <v>0</v>
      </c>
      <c r="R94" s="120">
        <f t="shared" si="104"/>
        <v>66.361404207313029</v>
      </c>
      <c r="S94" s="120">
        <f t="shared" si="104"/>
        <v>0</v>
      </c>
      <c r="T94" s="120">
        <f t="shared" si="104"/>
        <v>0</v>
      </c>
      <c r="U94" s="120">
        <f t="shared" si="104"/>
        <v>0</v>
      </c>
    </row>
    <row r="95" spans="1:65" s="91" customFormat="1" ht="18.75" x14ac:dyDescent="0.3">
      <c r="A95" s="88"/>
      <c r="B95" s="88">
        <v>424</v>
      </c>
      <c r="C95" s="88"/>
      <c r="D95" s="88"/>
      <c r="E95" s="109" t="s">
        <v>162</v>
      </c>
      <c r="H95" s="116">
        <f t="shared" si="71"/>
        <v>110000</v>
      </c>
      <c r="I95" s="114">
        <f t="shared" ref="I95:N95" si="105">I96</f>
        <v>60000</v>
      </c>
      <c r="J95" s="114">
        <f t="shared" si="105"/>
        <v>0</v>
      </c>
      <c r="K95" s="114">
        <f t="shared" si="105"/>
        <v>500</v>
      </c>
      <c r="L95" s="114">
        <f t="shared" si="105"/>
        <v>49500</v>
      </c>
      <c r="M95" s="114">
        <f t="shared" si="105"/>
        <v>0</v>
      </c>
      <c r="N95" s="114">
        <f t="shared" si="105"/>
        <v>0</v>
      </c>
      <c r="O95" s="116">
        <f t="shared" si="72"/>
        <v>14599.508925608865</v>
      </c>
      <c r="P95" s="114">
        <f t="shared" ref="P95:U95" si="106">P96</f>
        <v>7963.3685048775624</v>
      </c>
      <c r="Q95" s="114">
        <f t="shared" si="106"/>
        <v>0</v>
      </c>
      <c r="R95" s="114">
        <f t="shared" si="106"/>
        <v>66.361404207313029</v>
      </c>
      <c r="S95" s="114">
        <f t="shared" si="106"/>
        <v>6569.7790165239894</v>
      </c>
      <c r="T95" s="114">
        <f t="shared" si="106"/>
        <v>0</v>
      </c>
      <c r="U95" s="114">
        <f t="shared" si="106"/>
        <v>0</v>
      </c>
      <c r="V95" s="93"/>
      <c r="W95" s="93"/>
      <c r="X95" s="93"/>
      <c r="Y95" s="93"/>
      <c r="Z95" s="93"/>
      <c r="AA95" s="93"/>
      <c r="AB95" s="93"/>
      <c r="AC95" s="93"/>
      <c r="AD95" s="93"/>
      <c r="AE95" s="93"/>
      <c r="AF95" s="93"/>
      <c r="AG95" s="93"/>
      <c r="AH95" s="93"/>
      <c r="AI95" s="93"/>
      <c r="AJ95" s="93"/>
      <c r="AK95" s="93"/>
      <c r="AL95" s="93"/>
      <c r="AM95" s="93"/>
      <c r="AN95" s="93"/>
      <c r="AO95" s="93"/>
      <c r="AP95" s="93"/>
      <c r="AQ95" s="93"/>
      <c r="AR95" s="93"/>
      <c r="AS95" s="93"/>
      <c r="AT95" s="93"/>
      <c r="AU95" s="93"/>
      <c r="AV95" s="93"/>
      <c r="AW95" s="93"/>
      <c r="AX95" s="93"/>
      <c r="AY95" s="93"/>
      <c r="AZ95" s="93"/>
      <c r="BA95" s="93"/>
      <c r="BB95" s="93"/>
      <c r="BC95" s="93"/>
      <c r="BD95" s="93"/>
      <c r="BE95" s="93"/>
      <c r="BF95" s="93"/>
      <c r="BG95" s="93"/>
      <c r="BH95" s="93"/>
      <c r="BI95" s="93"/>
      <c r="BJ95" s="93"/>
      <c r="BK95" s="93"/>
      <c r="BL95" s="93"/>
      <c r="BM95" s="93"/>
    </row>
    <row r="96" spans="1:65" s="97" customFormat="1" ht="18.75" x14ac:dyDescent="0.3">
      <c r="A96" s="94"/>
      <c r="B96" s="94"/>
      <c r="C96" s="94">
        <v>4241</v>
      </c>
      <c r="D96" s="94"/>
      <c r="E96" s="123" t="s">
        <v>163</v>
      </c>
      <c r="H96" s="119">
        <f t="shared" si="71"/>
        <v>110000</v>
      </c>
      <c r="I96" s="117">
        <f t="shared" ref="I96:N96" si="107">SUM(I97)</f>
        <v>60000</v>
      </c>
      <c r="J96" s="117">
        <f t="shared" si="107"/>
        <v>0</v>
      </c>
      <c r="K96" s="117">
        <f t="shared" si="107"/>
        <v>500</v>
      </c>
      <c r="L96" s="117">
        <f t="shared" si="107"/>
        <v>49500</v>
      </c>
      <c r="M96" s="117">
        <f t="shared" si="107"/>
        <v>0</v>
      </c>
      <c r="N96" s="117">
        <f t="shared" si="107"/>
        <v>0</v>
      </c>
      <c r="O96" s="119">
        <f t="shared" si="72"/>
        <v>14599.508925608865</v>
      </c>
      <c r="P96" s="117">
        <f t="shared" ref="P96:U96" si="108">SUM(P97)</f>
        <v>7963.3685048775624</v>
      </c>
      <c r="Q96" s="117">
        <f t="shared" si="108"/>
        <v>0</v>
      </c>
      <c r="R96" s="117">
        <f t="shared" si="108"/>
        <v>66.361404207313029</v>
      </c>
      <c r="S96" s="117">
        <f t="shared" si="108"/>
        <v>6569.7790165239894</v>
      </c>
      <c r="T96" s="117">
        <f t="shared" si="108"/>
        <v>0</v>
      </c>
      <c r="U96" s="117">
        <f t="shared" si="108"/>
        <v>0</v>
      </c>
      <c r="V96" s="93"/>
      <c r="W96" s="93"/>
      <c r="X96" s="93"/>
      <c r="Y96" s="93"/>
      <c r="Z96" s="93"/>
      <c r="AA96" s="93"/>
      <c r="AB96" s="93"/>
      <c r="AC96" s="93"/>
      <c r="AD96" s="93"/>
      <c r="AE96" s="93"/>
      <c r="AF96" s="93"/>
      <c r="AG96" s="93"/>
      <c r="AH96" s="93"/>
      <c r="AI96" s="93"/>
      <c r="AJ96" s="93"/>
      <c r="AK96" s="93"/>
      <c r="AL96" s="93"/>
      <c r="AM96" s="93"/>
      <c r="AN96" s="93"/>
      <c r="AO96" s="93"/>
      <c r="AP96" s="93"/>
      <c r="AQ96" s="93"/>
      <c r="AR96" s="93"/>
      <c r="AS96" s="93"/>
      <c r="AT96" s="93"/>
      <c r="AU96" s="93"/>
      <c r="AV96" s="93"/>
      <c r="AW96" s="93"/>
      <c r="AX96" s="93"/>
      <c r="AY96" s="93"/>
      <c r="AZ96" s="93"/>
      <c r="BA96" s="93"/>
      <c r="BB96" s="93"/>
      <c r="BC96" s="93"/>
      <c r="BD96" s="93"/>
      <c r="BE96" s="93"/>
      <c r="BF96" s="93"/>
      <c r="BG96" s="93"/>
      <c r="BH96" s="93"/>
      <c r="BI96" s="93"/>
      <c r="BJ96" s="93"/>
      <c r="BK96" s="93"/>
      <c r="BL96" s="93"/>
      <c r="BM96" s="93"/>
    </row>
    <row r="97" spans="1:65" s="87" customFormat="1" ht="18.75" x14ac:dyDescent="0.3">
      <c r="A97" s="99"/>
      <c r="B97" s="99"/>
      <c r="C97" s="100"/>
      <c r="D97" s="99">
        <v>42411</v>
      </c>
      <c r="E97" s="107" t="s">
        <v>163</v>
      </c>
      <c r="H97" s="122">
        <f t="shared" si="71"/>
        <v>110000</v>
      </c>
      <c r="I97" s="121">
        <v>60000</v>
      </c>
      <c r="J97" s="120"/>
      <c r="K97" s="120">
        <v>500</v>
      </c>
      <c r="L97" s="120">
        <v>49500</v>
      </c>
      <c r="M97" s="120"/>
      <c r="N97" s="120"/>
      <c r="O97" s="122">
        <f t="shared" si="72"/>
        <v>14599.508925608865</v>
      </c>
      <c r="P97" s="121">
        <f t="shared" ref="P97:U97" si="109">I97/$O$3</f>
        <v>7963.3685048775624</v>
      </c>
      <c r="Q97" s="120">
        <f t="shared" si="109"/>
        <v>0</v>
      </c>
      <c r="R97" s="120">
        <f t="shared" si="109"/>
        <v>66.361404207313029</v>
      </c>
      <c r="S97" s="120">
        <f t="shared" si="109"/>
        <v>6569.7790165239894</v>
      </c>
      <c r="T97" s="120">
        <f t="shared" si="109"/>
        <v>0</v>
      </c>
      <c r="U97" s="120">
        <f t="shared" si="109"/>
        <v>0</v>
      </c>
    </row>
    <row r="98" spans="1:65" s="91" customFormat="1" ht="18.75" x14ac:dyDescent="0.3">
      <c r="A98" s="88"/>
      <c r="B98" s="88">
        <v>426</v>
      </c>
      <c r="C98" s="88"/>
      <c r="D98" s="88"/>
      <c r="E98" s="109" t="s">
        <v>164</v>
      </c>
      <c r="H98" s="116">
        <f t="shared" si="71"/>
        <v>2000</v>
      </c>
      <c r="I98" s="114">
        <f t="shared" ref="I98:N99" si="110">I99</f>
        <v>0</v>
      </c>
      <c r="J98" s="114">
        <f t="shared" si="110"/>
        <v>0</v>
      </c>
      <c r="K98" s="114">
        <f t="shared" si="110"/>
        <v>0</v>
      </c>
      <c r="L98" s="114">
        <f t="shared" si="110"/>
        <v>2000</v>
      </c>
      <c r="M98" s="114">
        <f t="shared" si="110"/>
        <v>0</v>
      </c>
      <c r="N98" s="114">
        <f t="shared" si="110"/>
        <v>0</v>
      </c>
      <c r="O98" s="116">
        <f t="shared" si="72"/>
        <v>265.44561682925212</v>
      </c>
      <c r="P98" s="114">
        <f t="shared" ref="P98:U99" si="111">P99</f>
        <v>0</v>
      </c>
      <c r="Q98" s="114">
        <f t="shared" si="111"/>
        <v>0</v>
      </c>
      <c r="R98" s="114">
        <f t="shared" si="111"/>
        <v>0</v>
      </c>
      <c r="S98" s="114">
        <f t="shared" si="111"/>
        <v>265.44561682925212</v>
      </c>
      <c r="T98" s="114">
        <f t="shared" si="111"/>
        <v>0</v>
      </c>
      <c r="U98" s="114">
        <f t="shared" si="111"/>
        <v>0</v>
      </c>
      <c r="V98" s="93"/>
      <c r="W98" s="93"/>
      <c r="X98" s="93"/>
      <c r="Y98" s="93"/>
      <c r="Z98" s="93"/>
      <c r="AA98" s="93"/>
      <c r="AB98" s="93"/>
      <c r="AC98" s="93"/>
      <c r="AD98" s="93"/>
      <c r="AE98" s="93"/>
      <c r="AF98" s="93"/>
      <c r="AG98" s="93"/>
      <c r="AH98" s="93"/>
      <c r="AI98" s="93"/>
      <c r="AJ98" s="93"/>
      <c r="AK98" s="93"/>
      <c r="AL98" s="93"/>
      <c r="AM98" s="93"/>
      <c r="AN98" s="93"/>
      <c r="AO98" s="93"/>
      <c r="AP98" s="93"/>
      <c r="AQ98" s="93"/>
      <c r="AR98" s="93"/>
      <c r="AS98" s="93"/>
      <c r="AT98" s="93"/>
      <c r="AU98" s="93"/>
      <c r="AV98" s="93"/>
      <c r="AW98" s="93"/>
      <c r="AX98" s="93"/>
      <c r="AY98" s="93"/>
      <c r="AZ98" s="93"/>
      <c r="BA98" s="93"/>
      <c r="BB98" s="93"/>
      <c r="BC98" s="93"/>
      <c r="BD98" s="93"/>
      <c r="BE98" s="93"/>
      <c r="BF98" s="93"/>
      <c r="BG98" s="93"/>
      <c r="BH98" s="93"/>
      <c r="BI98" s="93"/>
      <c r="BJ98" s="93"/>
      <c r="BK98" s="93"/>
      <c r="BL98" s="93"/>
      <c r="BM98" s="93"/>
    </row>
    <row r="99" spans="1:65" s="97" customFormat="1" ht="18.75" x14ac:dyDescent="0.3">
      <c r="A99" s="94"/>
      <c r="B99" s="94"/>
      <c r="C99" s="94">
        <v>4263</v>
      </c>
      <c r="D99" s="94"/>
      <c r="E99" s="123" t="s">
        <v>165</v>
      </c>
      <c r="H99" s="119">
        <f t="shared" si="71"/>
        <v>2000</v>
      </c>
      <c r="I99" s="117">
        <f t="shared" si="110"/>
        <v>0</v>
      </c>
      <c r="J99" s="117">
        <f t="shared" si="110"/>
        <v>0</v>
      </c>
      <c r="K99" s="117">
        <f t="shared" si="110"/>
        <v>0</v>
      </c>
      <c r="L99" s="117">
        <f t="shared" si="110"/>
        <v>2000</v>
      </c>
      <c r="M99" s="117">
        <f t="shared" si="110"/>
        <v>0</v>
      </c>
      <c r="N99" s="117">
        <f t="shared" si="110"/>
        <v>0</v>
      </c>
      <c r="O99" s="119">
        <f t="shared" si="72"/>
        <v>265.44561682925212</v>
      </c>
      <c r="P99" s="117">
        <f t="shared" si="111"/>
        <v>0</v>
      </c>
      <c r="Q99" s="117">
        <f t="shared" si="111"/>
        <v>0</v>
      </c>
      <c r="R99" s="117">
        <f t="shared" si="111"/>
        <v>0</v>
      </c>
      <c r="S99" s="117">
        <f t="shared" si="111"/>
        <v>265.44561682925212</v>
      </c>
      <c r="T99" s="117">
        <f t="shared" si="111"/>
        <v>0</v>
      </c>
      <c r="U99" s="117">
        <f t="shared" si="111"/>
        <v>0</v>
      </c>
      <c r="V99" s="93"/>
      <c r="W99" s="93"/>
      <c r="X99" s="93"/>
      <c r="Y99" s="93"/>
      <c r="Z99" s="93"/>
      <c r="AA99" s="93"/>
      <c r="AB99" s="93"/>
      <c r="AC99" s="93"/>
      <c r="AD99" s="93"/>
      <c r="AE99" s="93"/>
      <c r="AF99" s="93"/>
      <c r="AG99" s="93"/>
      <c r="AH99" s="93"/>
      <c r="AI99" s="93"/>
      <c r="AJ99" s="93"/>
      <c r="AK99" s="93"/>
      <c r="AL99" s="93"/>
      <c r="AM99" s="93"/>
      <c r="AN99" s="93"/>
      <c r="AO99" s="93"/>
      <c r="AP99" s="93"/>
      <c r="AQ99" s="93"/>
      <c r="AR99" s="93"/>
      <c r="AS99" s="93"/>
      <c r="AT99" s="93"/>
      <c r="AU99" s="93"/>
      <c r="AV99" s="93"/>
      <c r="AW99" s="93"/>
      <c r="AX99" s="93"/>
      <c r="AY99" s="93"/>
      <c r="AZ99" s="93"/>
      <c r="BA99" s="93"/>
      <c r="BB99" s="93"/>
      <c r="BC99" s="93"/>
      <c r="BD99" s="93"/>
      <c r="BE99" s="93"/>
      <c r="BF99" s="93"/>
      <c r="BG99" s="93"/>
      <c r="BH99" s="93"/>
      <c r="BI99" s="93"/>
      <c r="BJ99" s="93"/>
      <c r="BK99" s="93"/>
      <c r="BL99" s="93"/>
      <c r="BM99" s="93"/>
    </row>
    <row r="100" spans="1:65" s="87" customFormat="1" ht="18.75" x14ac:dyDescent="0.3">
      <c r="A100" s="99"/>
      <c r="B100" s="99"/>
      <c r="C100" s="100"/>
      <c r="D100" s="99">
        <v>42632</v>
      </c>
      <c r="E100" s="107" t="s">
        <v>166</v>
      </c>
      <c r="H100" s="122">
        <f t="shared" si="71"/>
        <v>2000</v>
      </c>
      <c r="I100" s="121"/>
      <c r="J100" s="120"/>
      <c r="K100" s="120"/>
      <c r="L100" s="120">
        <v>2000</v>
      </c>
      <c r="M100" s="120"/>
      <c r="N100" s="120"/>
      <c r="O100" s="122">
        <f t="shared" si="72"/>
        <v>265.44561682925212</v>
      </c>
      <c r="P100" s="121">
        <f t="shared" ref="P100:U100" si="112">I100/$O$3</f>
        <v>0</v>
      </c>
      <c r="Q100" s="120">
        <f t="shared" si="112"/>
        <v>0</v>
      </c>
      <c r="R100" s="120">
        <f t="shared" si="112"/>
        <v>0</v>
      </c>
      <c r="S100" s="120">
        <f t="shared" si="112"/>
        <v>265.44561682925212</v>
      </c>
      <c r="T100" s="120">
        <f t="shared" si="112"/>
        <v>0</v>
      </c>
      <c r="U100" s="120">
        <f t="shared" si="112"/>
        <v>0</v>
      </c>
    </row>
    <row r="101" spans="1:65" x14ac:dyDescent="0.2">
      <c r="H101" s="87"/>
      <c r="I101" s="87"/>
      <c r="J101" s="87"/>
      <c r="K101" s="87"/>
      <c r="L101" s="87"/>
      <c r="M101" s="87"/>
      <c r="N101" s="87"/>
      <c r="O101" s="87"/>
      <c r="P101" s="87"/>
      <c r="Q101" s="87"/>
      <c r="R101" s="87"/>
      <c r="S101" s="87"/>
      <c r="T101" s="87"/>
      <c r="U101" s="87"/>
      <c r="V101" s="87"/>
      <c r="W101" s="87"/>
      <c r="X101" s="87"/>
      <c r="Y101" s="87"/>
      <c r="Z101" s="87"/>
      <c r="AA101" s="87"/>
      <c r="AB101" s="87"/>
      <c r="AC101" s="87"/>
      <c r="AD101" s="87"/>
      <c r="AE101" s="87"/>
      <c r="AF101" s="87"/>
      <c r="AG101" s="87"/>
      <c r="AH101" s="87"/>
      <c r="AI101" s="87"/>
      <c r="AJ101" s="87"/>
      <c r="AK101" s="87"/>
      <c r="AL101" s="87"/>
      <c r="AM101" s="87"/>
      <c r="AN101" s="87"/>
      <c r="AO101" s="87"/>
      <c r="AP101" s="87"/>
      <c r="AQ101" s="87"/>
      <c r="AR101" s="87"/>
      <c r="AS101" s="87"/>
      <c r="AT101" s="87"/>
      <c r="AU101" s="87"/>
      <c r="AV101" s="87"/>
      <c r="AW101" s="87"/>
      <c r="AX101" s="87"/>
      <c r="AY101" s="87"/>
      <c r="AZ101" s="87"/>
      <c r="BA101" s="87"/>
      <c r="BB101" s="87"/>
      <c r="BC101" s="87"/>
      <c r="BD101" s="87"/>
      <c r="BE101" s="87"/>
      <c r="BF101" s="87"/>
      <c r="BG101" s="87"/>
      <c r="BH101" s="87"/>
      <c r="BI101" s="87"/>
      <c r="BJ101" s="87"/>
      <c r="BK101" s="87"/>
      <c r="BL101" s="87"/>
      <c r="BM101" s="87"/>
    </row>
    <row r="102" spans="1:65" ht="7.5" customHeight="1" x14ac:dyDescent="0.2">
      <c r="H102" s="87"/>
      <c r="I102" s="87"/>
      <c r="J102" s="87"/>
      <c r="K102" s="87"/>
      <c r="L102" s="87"/>
      <c r="M102" s="87"/>
      <c r="N102" s="87"/>
      <c r="O102" s="87"/>
      <c r="P102" s="87"/>
      <c r="Q102" s="87"/>
      <c r="R102" s="87"/>
      <c r="S102" s="87"/>
      <c r="T102" s="87"/>
      <c r="U102" s="87"/>
      <c r="V102" s="87"/>
      <c r="W102" s="87"/>
      <c r="X102" s="87"/>
      <c r="Y102" s="87"/>
      <c r="Z102" s="87"/>
      <c r="AA102" s="87"/>
      <c r="AB102" s="87"/>
      <c r="AC102" s="87"/>
      <c r="AD102" s="87"/>
      <c r="AE102" s="87"/>
      <c r="AF102" s="87"/>
      <c r="AG102" s="87"/>
      <c r="AH102" s="87"/>
      <c r="AI102" s="87"/>
      <c r="AJ102" s="87"/>
      <c r="AK102" s="87"/>
      <c r="AL102" s="87"/>
      <c r="AM102" s="87"/>
      <c r="AN102" s="87"/>
      <c r="AO102" s="87"/>
      <c r="AP102" s="87"/>
      <c r="AQ102" s="87"/>
      <c r="AR102" s="87"/>
      <c r="AS102" s="87"/>
      <c r="AT102" s="87"/>
      <c r="AU102" s="87"/>
      <c r="AV102" s="87"/>
      <c r="AW102" s="87"/>
      <c r="AX102" s="87"/>
      <c r="AY102" s="87"/>
      <c r="AZ102" s="87"/>
      <c r="BA102" s="87"/>
      <c r="BB102" s="87"/>
      <c r="BC102" s="87"/>
      <c r="BD102" s="87"/>
      <c r="BE102" s="87"/>
      <c r="BF102" s="87"/>
      <c r="BG102" s="87"/>
      <c r="BH102" s="87"/>
      <c r="BI102" s="87"/>
      <c r="BJ102" s="87"/>
      <c r="BK102" s="87"/>
      <c r="BL102" s="87"/>
      <c r="BM102" s="87"/>
    </row>
    <row r="103" spans="1:65" x14ac:dyDescent="0.2">
      <c r="A103" s="126" t="str">
        <f>SAŽETAK!A41</f>
        <v>Zabok, 05.10.2022.</v>
      </c>
      <c r="B103" s="126"/>
      <c r="H103" s="126"/>
      <c r="I103" s="87"/>
      <c r="J103" s="87"/>
      <c r="K103" s="87"/>
      <c r="L103" s="87"/>
      <c r="M103" s="87"/>
      <c r="N103" s="87"/>
      <c r="O103" s="87"/>
      <c r="P103" s="87"/>
      <c r="Q103" s="87"/>
      <c r="R103" s="87"/>
      <c r="S103" s="87"/>
      <c r="T103" s="87"/>
      <c r="U103" s="87"/>
      <c r="V103" s="87"/>
      <c r="W103" s="87"/>
      <c r="X103" s="87"/>
      <c r="Y103" s="87"/>
      <c r="Z103" s="87"/>
      <c r="AA103" s="87"/>
      <c r="AB103" s="87"/>
      <c r="AC103" s="87"/>
      <c r="AD103" s="87"/>
      <c r="AE103" s="87"/>
      <c r="AF103" s="87"/>
      <c r="AG103" s="87"/>
      <c r="AH103" s="87"/>
      <c r="AI103" s="87"/>
      <c r="AJ103" s="87"/>
      <c r="AK103" s="87"/>
      <c r="AL103" s="87"/>
      <c r="AM103" s="87"/>
      <c r="AN103" s="87"/>
      <c r="AO103" s="87"/>
      <c r="AP103" s="87"/>
      <c r="AQ103" s="87"/>
      <c r="AR103" s="87"/>
      <c r="AS103" s="87"/>
      <c r="AT103" s="87"/>
      <c r="AU103" s="87"/>
      <c r="AV103" s="87"/>
      <c r="AW103" s="87"/>
      <c r="AX103" s="87"/>
      <c r="AY103" s="87"/>
      <c r="AZ103" s="87"/>
      <c r="BA103" s="87"/>
      <c r="BB103" s="87"/>
      <c r="BC103" s="87"/>
      <c r="BD103" s="87"/>
      <c r="BE103" s="87"/>
      <c r="BF103" s="87"/>
      <c r="BG103" s="87"/>
      <c r="BH103" s="87"/>
      <c r="BI103" s="87"/>
      <c r="BJ103" s="87"/>
      <c r="BK103" s="87"/>
      <c r="BL103" s="87"/>
      <c r="BM103" s="87"/>
    </row>
    <row r="104" spans="1:65" x14ac:dyDescent="0.2">
      <c r="A104" s="126"/>
      <c r="B104" s="126"/>
      <c r="H104" s="87"/>
      <c r="I104" s="87"/>
      <c r="J104" s="87"/>
      <c r="K104" s="87"/>
      <c r="L104" s="87"/>
      <c r="M104" s="87"/>
      <c r="N104" s="87"/>
      <c r="O104" s="87"/>
      <c r="P104" s="87"/>
      <c r="Q104" s="87"/>
      <c r="R104" s="87"/>
      <c r="S104" s="87"/>
      <c r="T104" s="87"/>
      <c r="U104" s="87"/>
      <c r="V104" s="87"/>
      <c r="W104" s="87"/>
      <c r="X104" s="87"/>
      <c r="Y104" s="87"/>
      <c r="Z104" s="87"/>
      <c r="AA104" s="87"/>
      <c r="AB104" s="87"/>
      <c r="AC104" s="87"/>
      <c r="AD104" s="87"/>
      <c r="AE104" s="87"/>
      <c r="AF104" s="87"/>
      <c r="AG104" s="87"/>
      <c r="AH104" s="87"/>
      <c r="AI104" s="87"/>
      <c r="AJ104" s="87"/>
      <c r="AK104" s="87"/>
      <c r="AL104" s="87"/>
      <c r="AM104" s="87"/>
      <c r="AN104" s="87"/>
      <c r="AO104" s="87"/>
      <c r="AP104" s="87"/>
      <c r="AQ104" s="87"/>
      <c r="AR104" s="87"/>
      <c r="AS104" s="87"/>
      <c r="AT104" s="87"/>
      <c r="AU104" s="87"/>
      <c r="AV104" s="87"/>
      <c r="AW104" s="87"/>
      <c r="AX104" s="87"/>
      <c r="AY104" s="87"/>
      <c r="AZ104" s="87"/>
      <c r="BA104" s="87"/>
      <c r="BB104" s="87"/>
      <c r="BC104" s="87"/>
      <c r="BD104" s="87"/>
      <c r="BE104" s="87"/>
      <c r="BF104" s="87"/>
      <c r="BG104" s="87"/>
      <c r="BH104" s="87"/>
      <c r="BI104" s="87"/>
      <c r="BJ104" s="87"/>
      <c r="BK104" s="87"/>
      <c r="BL104" s="87"/>
      <c r="BM104" s="87"/>
    </row>
    <row r="105" spans="1:65" x14ac:dyDescent="0.2">
      <c r="H105" s="87"/>
      <c r="I105" s="87"/>
      <c r="J105" s="87"/>
      <c r="K105" s="87"/>
      <c r="L105" s="87"/>
      <c r="M105" s="87"/>
      <c r="N105" s="87"/>
      <c r="O105" s="87"/>
      <c r="P105" s="87"/>
      <c r="Q105" s="87"/>
      <c r="R105" s="87"/>
      <c r="S105" s="87"/>
      <c r="T105" s="87"/>
      <c r="U105" s="87"/>
      <c r="V105" s="87"/>
      <c r="W105" s="87"/>
      <c r="X105" s="87"/>
      <c r="Y105" s="87"/>
      <c r="Z105" s="87"/>
      <c r="AA105" s="87"/>
      <c r="AB105" s="87"/>
      <c r="AC105" s="87"/>
      <c r="AD105" s="87"/>
      <c r="AE105" s="87"/>
      <c r="AF105" s="87"/>
      <c r="AG105" s="87"/>
      <c r="AH105" s="87"/>
      <c r="AI105" s="87"/>
      <c r="AJ105" s="87"/>
      <c r="AK105" s="87"/>
      <c r="AL105" s="87"/>
      <c r="AM105" s="87"/>
      <c r="AN105" s="87"/>
      <c r="AO105" s="87"/>
      <c r="AP105" s="87"/>
      <c r="AQ105" s="87"/>
      <c r="AR105" s="87"/>
      <c r="AS105" s="87"/>
      <c r="AT105" s="87"/>
      <c r="AU105" s="87"/>
      <c r="AV105" s="87"/>
      <c r="AW105" s="87"/>
      <c r="AX105" s="87"/>
      <c r="AY105" s="87"/>
      <c r="AZ105" s="87"/>
      <c r="BA105" s="87"/>
      <c r="BB105" s="87"/>
      <c r="BC105" s="87"/>
      <c r="BD105" s="87"/>
      <c r="BE105" s="87"/>
      <c r="BF105" s="87"/>
      <c r="BG105" s="87"/>
      <c r="BH105" s="87"/>
      <c r="BI105" s="87"/>
      <c r="BJ105" s="87"/>
      <c r="BK105" s="87"/>
      <c r="BL105" s="87"/>
      <c r="BM105" s="87"/>
    </row>
    <row r="106" spans="1:65" x14ac:dyDescent="0.2">
      <c r="H106" s="87"/>
      <c r="I106" s="87"/>
      <c r="J106" s="87"/>
      <c r="K106" s="87"/>
      <c r="L106" s="87"/>
      <c r="M106" s="87"/>
      <c r="N106" s="87"/>
      <c r="O106" s="87"/>
      <c r="P106" s="87"/>
      <c r="Q106" s="87"/>
      <c r="R106" s="87"/>
      <c r="S106" s="87"/>
      <c r="T106" s="87"/>
      <c r="U106" s="87"/>
      <c r="V106" s="87"/>
      <c r="W106" s="87"/>
      <c r="X106" s="87"/>
      <c r="Y106" s="87"/>
      <c r="Z106" s="87"/>
      <c r="AA106" s="87"/>
      <c r="AB106" s="87"/>
      <c r="AC106" s="87"/>
      <c r="AD106" s="87"/>
      <c r="AE106" s="87"/>
      <c r="AF106" s="87"/>
      <c r="AG106" s="87"/>
      <c r="AH106" s="87"/>
      <c r="AI106" s="87"/>
      <c r="AJ106" s="87"/>
      <c r="AK106" s="87"/>
      <c r="AL106" s="87"/>
      <c r="AM106" s="87"/>
      <c r="AN106" s="87"/>
      <c r="AO106" s="87"/>
      <c r="AP106" s="87"/>
      <c r="AQ106" s="87"/>
      <c r="AR106" s="87"/>
      <c r="AS106" s="87"/>
      <c r="AT106" s="87"/>
      <c r="AU106" s="87"/>
      <c r="AV106" s="87"/>
      <c r="AW106" s="87"/>
      <c r="AX106" s="87"/>
      <c r="AY106" s="87"/>
      <c r="AZ106" s="87"/>
      <c r="BA106" s="87"/>
      <c r="BB106" s="87"/>
      <c r="BC106" s="87"/>
      <c r="BD106" s="87"/>
      <c r="BE106" s="87"/>
      <c r="BF106" s="87"/>
      <c r="BG106" s="87"/>
      <c r="BH106" s="87"/>
      <c r="BI106" s="87"/>
      <c r="BJ106" s="87"/>
      <c r="BK106" s="87"/>
      <c r="BL106" s="87"/>
      <c r="BM106" s="87"/>
    </row>
    <row r="107" spans="1:65" x14ac:dyDescent="0.2">
      <c r="H107" s="87"/>
      <c r="I107" s="87"/>
      <c r="J107" s="87"/>
      <c r="K107" s="87"/>
      <c r="L107" s="87"/>
      <c r="M107" s="87"/>
      <c r="N107" s="87"/>
      <c r="O107" s="87"/>
      <c r="P107" s="87"/>
      <c r="Q107" s="87"/>
      <c r="R107" s="87"/>
      <c r="S107" s="87"/>
      <c r="T107" s="87"/>
      <c r="U107" s="87"/>
      <c r="V107" s="87"/>
      <c r="W107" s="87"/>
      <c r="X107" s="87"/>
      <c r="Y107" s="87"/>
      <c r="Z107" s="87"/>
      <c r="AA107" s="87"/>
      <c r="AB107" s="87"/>
      <c r="AC107" s="87"/>
      <c r="AD107" s="87"/>
      <c r="AE107" s="87"/>
      <c r="AF107" s="87"/>
      <c r="AG107" s="87"/>
      <c r="AH107" s="87"/>
      <c r="AI107" s="87"/>
      <c r="AJ107" s="87"/>
      <c r="AK107" s="87"/>
      <c r="AL107" s="87"/>
      <c r="AM107" s="87"/>
      <c r="AN107" s="87"/>
      <c r="AO107" s="87"/>
      <c r="AP107" s="87"/>
      <c r="AQ107" s="87"/>
      <c r="AR107" s="87"/>
      <c r="AS107" s="87"/>
      <c r="AT107" s="87"/>
      <c r="AU107" s="87"/>
      <c r="AV107" s="87"/>
      <c r="AW107" s="87"/>
      <c r="AX107" s="87"/>
      <c r="AY107" s="87"/>
      <c r="AZ107" s="87"/>
      <c r="BA107" s="87"/>
      <c r="BB107" s="87"/>
      <c r="BC107" s="87"/>
      <c r="BD107" s="87"/>
      <c r="BE107" s="87"/>
      <c r="BF107" s="87"/>
      <c r="BG107" s="87"/>
      <c r="BH107" s="87"/>
      <c r="BI107" s="87"/>
      <c r="BJ107" s="87"/>
      <c r="BK107" s="87"/>
      <c r="BL107" s="87"/>
      <c r="BM107" s="87"/>
    </row>
    <row r="108" spans="1:65" x14ac:dyDescent="0.2">
      <c r="H108" s="87"/>
      <c r="I108" s="87"/>
      <c r="J108" s="87"/>
      <c r="K108" s="87"/>
      <c r="L108" s="87"/>
      <c r="M108" s="87"/>
      <c r="N108" s="87"/>
      <c r="O108" s="87"/>
      <c r="P108" s="87"/>
      <c r="Q108" s="87"/>
      <c r="R108" s="87"/>
      <c r="S108" s="87"/>
      <c r="T108" s="87"/>
      <c r="U108" s="87"/>
      <c r="V108" s="87"/>
      <c r="W108" s="87"/>
      <c r="X108" s="87"/>
      <c r="Y108" s="87"/>
      <c r="Z108" s="87"/>
      <c r="AA108" s="87"/>
      <c r="AB108" s="87"/>
      <c r="AC108" s="87"/>
      <c r="AD108" s="87"/>
      <c r="AE108" s="87"/>
      <c r="AF108" s="87"/>
      <c r="AG108" s="87"/>
      <c r="AH108" s="87"/>
      <c r="AI108" s="87"/>
      <c r="AJ108" s="87"/>
      <c r="AK108" s="87"/>
      <c r="AL108" s="87"/>
      <c r="AM108" s="87"/>
      <c r="AN108" s="87"/>
      <c r="AO108" s="87"/>
      <c r="AP108" s="87"/>
      <c r="AQ108" s="87"/>
      <c r="AR108" s="87"/>
      <c r="AS108" s="87"/>
      <c r="AT108" s="87"/>
      <c r="AU108" s="87"/>
      <c r="AV108" s="87"/>
      <c r="AW108" s="87"/>
      <c r="AX108" s="87"/>
      <c r="AY108" s="87"/>
      <c r="AZ108" s="87"/>
      <c r="BA108" s="87"/>
      <c r="BB108" s="87"/>
      <c r="BC108" s="87"/>
      <c r="BD108" s="87"/>
      <c r="BE108" s="87"/>
      <c r="BF108" s="87"/>
      <c r="BG108" s="87"/>
      <c r="BH108" s="87"/>
      <c r="BI108" s="87"/>
      <c r="BJ108" s="87"/>
      <c r="BK108" s="87"/>
      <c r="BL108" s="87"/>
      <c r="BM108" s="87"/>
    </row>
    <row r="109" spans="1:65" x14ac:dyDescent="0.2">
      <c r="H109" s="87"/>
      <c r="I109" s="87"/>
      <c r="J109" s="87"/>
      <c r="K109" s="87"/>
      <c r="L109" s="87"/>
      <c r="M109" s="87"/>
      <c r="N109" s="87"/>
      <c r="O109" s="87"/>
      <c r="P109" s="87"/>
      <c r="Q109" s="87"/>
      <c r="R109" s="87"/>
      <c r="S109" s="87"/>
      <c r="T109" s="87"/>
      <c r="U109" s="87"/>
      <c r="V109" s="87"/>
      <c r="W109" s="87"/>
      <c r="X109" s="87"/>
      <c r="Y109" s="87"/>
      <c r="Z109" s="87"/>
      <c r="AA109" s="87"/>
      <c r="AB109" s="87"/>
      <c r="AC109" s="87"/>
      <c r="AD109" s="87"/>
      <c r="AE109" s="87"/>
      <c r="AF109" s="87"/>
      <c r="AG109" s="87"/>
      <c r="AH109" s="87"/>
      <c r="AI109" s="87"/>
      <c r="AJ109" s="87"/>
      <c r="AK109" s="87"/>
      <c r="AL109" s="87"/>
      <c r="AM109" s="87"/>
      <c r="AN109" s="87"/>
      <c r="AO109" s="87"/>
      <c r="AP109" s="87"/>
      <c r="AQ109" s="87"/>
      <c r="AR109" s="87"/>
      <c r="AS109" s="87"/>
      <c r="AT109" s="87"/>
      <c r="AU109" s="87"/>
      <c r="AV109" s="87"/>
      <c r="AW109" s="87"/>
      <c r="AX109" s="87"/>
      <c r="AY109" s="87"/>
      <c r="AZ109" s="87"/>
      <c r="BA109" s="87"/>
      <c r="BB109" s="87"/>
      <c r="BC109" s="87"/>
      <c r="BD109" s="87"/>
      <c r="BE109" s="87"/>
      <c r="BF109" s="87"/>
      <c r="BG109" s="87"/>
      <c r="BH109" s="87"/>
      <c r="BI109" s="87"/>
      <c r="BJ109" s="87"/>
      <c r="BK109" s="87"/>
      <c r="BL109" s="87"/>
      <c r="BM109" s="87"/>
    </row>
    <row r="110" spans="1:65" x14ac:dyDescent="0.2">
      <c r="H110" s="87"/>
      <c r="I110" s="87"/>
      <c r="J110" s="87"/>
      <c r="K110" s="87"/>
      <c r="L110" s="87"/>
      <c r="M110" s="87"/>
      <c r="N110" s="87"/>
      <c r="O110" s="87"/>
      <c r="P110" s="87"/>
      <c r="Q110" s="87"/>
      <c r="R110" s="87"/>
      <c r="S110" s="87"/>
      <c r="T110" s="87"/>
      <c r="U110" s="87"/>
      <c r="V110" s="87"/>
      <c r="W110" s="87"/>
      <c r="X110" s="87"/>
      <c r="Y110" s="87"/>
      <c r="Z110" s="87"/>
      <c r="AA110" s="87"/>
      <c r="AB110" s="87"/>
      <c r="AC110" s="87"/>
      <c r="AD110" s="87"/>
      <c r="AE110" s="87"/>
      <c r="AF110" s="87"/>
      <c r="AG110" s="87"/>
      <c r="AH110" s="87"/>
      <c r="AI110" s="87"/>
      <c r="AJ110" s="87"/>
      <c r="AK110" s="87"/>
      <c r="AL110" s="87"/>
      <c r="AM110" s="87"/>
      <c r="AN110" s="87"/>
      <c r="AO110" s="87"/>
      <c r="AP110" s="87"/>
      <c r="AQ110" s="87"/>
      <c r="AR110" s="87"/>
      <c r="AS110" s="87"/>
      <c r="AT110" s="87"/>
      <c r="AU110" s="87"/>
      <c r="AV110" s="87"/>
      <c r="AW110" s="87"/>
      <c r="AX110" s="87"/>
      <c r="AY110" s="87"/>
      <c r="AZ110" s="87"/>
      <c r="BA110" s="87"/>
      <c r="BB110" s="87"/>
      <c r="BC110" s="87"/>
      <c r="BD110" s="87"/>
      <c r="BE110" s="87"/>
      <c r="BF110" s="87"/>
      <c r="BG110" s="87"/>
      <c r="BH110" s="87"/>
      <c r="BI110" s="87"/>
      <c r="BJ110" s="87"/>
      <c r="BK110" s="87"/>
      <c r="BL110" s="87"/>
      <c r="BM110" s="87"/>
    </row>
    <row r="111" spans="1:65" x14ac:dyDescent="0.2">
      <c r="H111" s="87"/>
      <c r="I111" s="87"/>
      <c r="J111" s="87"/>
      <c r="K111" s="87"/>
      <c r="L111" s="87"/>
      <c r="M111" s="87"/>
      <c r="N111" s="87"/>
      <c r="O111" s="87"/>
      <c r="P111" s="87"/>
      <c r="Q111" s="87"/>
      <c r="R111" s="87"/>
      <c r="S111" s="87"/>
      <c r="T111" s="87"/>
      <c r="U111" s="87"/>
      <c r="V111" s="87"/>
      <c r="W111" s="87"/>
      <c r="X111" s="87"/>
      <c r="Y111" s="87"/>
      <c r="Z111" s="87"/>
      <c r="AA111" s="87"/>
      <c r="AB111" s="87"/>
      <c r="AC111" s="87"/>
      <c r="AD111" s="87"/>
      <c r="AE111" s="87"/>
      <c r="AF111" s="87"/>
      <c r="AG111" s="87"/>
      <c r="AH111" s="87"/>
      <c r="AI111" s="87"/>
      <c r="AJ111" s="87"/>
      <c r="AK111" s="87"/>
      <c r="AL111" s="87"/>
      <c r="AM111" s="87"/>
      <c r="AN111" s="87"/>
      <c r="AO111" s="87"/>
      <c r="AP111" s="87"/>
      <c r="AQ111" s="87"/>
      <c r="AR111" s="87"/>
      <c r="AS111" s="87"/>
      <c r="AT111" s="87"/>
      <c r="AU111" s="87"/>
      <c r="AV111" s="87"/>
      <c r="AW111" s="87"/>
      <c r="AX111" s="87"/>
      <c r="AY111" s="87"/>
      <c r="AZ111" s="87"/>
      <c r="BA111" s="87"/>
      <c r="BB111" s="87"/>
      <c r="BC111" s="87"/>
      <c r="BD111" s="87"/>
      <c r="BE111" s="87"/>
      <c r="BF111" s="87"/>
      <c r="BG111" s="87"/>
      <c r="BH111" s="87"/>
      <c r="BI111" s="87"/>
      <c r="BJ111" s="87"/>
      <c r="BK111" s="87"/>
      <c r="BL111" s="87"/>
      <c r="BM111" s="87"/>
    </row>
    <row r="112" spans="1:65" x14ac:dyDescent="0.2">
      <c r="H112" s="87"/>
      <c r="I112" s="87"/>
      <c r="J112" s="87"/>
      <c r="K112" s="87"/>
      <c r="L112" s="87"/>
      <c r="M112" s="87"/>
      <c r="N112" s="87"/>
      <c r="O112" s="87"/>
      <c r="P112" s="87"/>
      <c r="Q112" s="87"/>
      <c r="R112" s="87"/>
      <c r="S112" s="87"/>
      <c r="T112" s="87"/>
      <c r="U112" s="87"/>
      <c r="V112" s="87"/>
      <c r="W112" s="87"/>
      <c r="X112" s="87"/>
      <c r="Y112" s="87"/>
      <c r="Z112" s="87"/>
      <c r="AA112" s="87"/>
      <c r="AB112" s="87"/>
      <c r="AC112" s="87"/>
      <c r="AD112" s="87"/>
      <c r="AE112" s="87"/>
      <c r="AF112" s="87"/>
      <c r="AG112" s="87"/>
      <c r="AH112" s="87"/>
      <c r="AI112" s="87"/>
      <c r="AJ112" s="87"/>
      <c r="AK112" s="87"/>
      <c r="AL112" s="87"/>
      <c r="AM112" s="87"/>
      <c r="AN112" s="87"/>
      <c r="AO112" s="87"/>
      <c r="AP112" s="87"/>
      <c r="AQ112" s="87"/>
      <c r="AR112" s="87"/>
      <c r="AS112" s="87"/>
      <c r="AT112" s="87"/>
      <c r="AU112" s="87"/>
      <c r="AV112" s="87"/>
      <c r="AW112" s="87"/>
      <c r="AX112" s="87"/>
      <c r="AY112" s="87"/>
      <c r="AZ112" s="87"/>
      <c r="BA112" s="87"/>
      <c r="BB112" s="87"/>
      <c r="BC112" s="87"/>
      <c r="BD112" s="87"/>
      <c r="BE112" s="87"/>
      <c r="BF112" s="87"/>
      <c r="BG112" s="87"/>
      <c r="BH112" s="87"/>
      <c r="BI112" s="87"/>
      <c r="BJ112" s="87"/>
      <c r="BK112" s="87"/>
      <c r="BL112" s="87"/>
      <c r="BM112" s="87"/>
    </row>
    <row r="113" spans="8:65" x14ac:dyDescent="0.2">
      <c r="H113" s="87"/>
      <c r="I113" s="87"/>
      <c r="J113" s="87"/>
      <c r="K113" s="87"/>
      <c r="L113" s="87"/>
      <c r="M113" s="87"/>
      <c r="N113" s="87"/>
      <c r="O113" s="87"/>
      <c r="P113" s="87"/>
      <c r="Q113" s="87"/>
      <c r="R113" s="87"/>
      <c r="S113" s="87"/>
      <c r="T113" s="87"/>
      <c r="U113" s="87"/>
      <c r="V113" s="87"/>
      <c r="W113" s="87"/>
      <c r="X113" s="87"/>
      <c r="Y113" s="87"/>
      <c r="Z113" s="87"/>
      <c r="AA113" s="87"/>
      <c r="AB113" s="87"/>
      <c r="AC113" s="87"/>
      <c r="AD113" s="87"/>
      <c r="AE113" s="87"/>
      <c r="AF113" s="87"/>
      <c r="AG113" s="87"/>
      <c r="AH113" s="87"/>
      <c r="AI113" s="87"/>
      <c r="AJ113" s="87"/>
      <c r="AK113" s="87"/>
      <c r="AL113" s="87"/>
      <c r="AM113" s="87"/>
      <c r="AN113" s="87"/>
      <c r="AO113" s="87"/>
      <c r="AP113" s="87"/>
      <c r="AQ113" s="87"/>
      <c r="AR113" s="87"/>
      <c r="AS113" s="87"/>
      <c r="AT113" s="87"/>
      <c r="AU113" s="87"/>
      <c r="AV113" s="87"/>
      <c r="AW113" s="87"/>
      <c r="AX113" s="87"/>
      <c r="AY113" s="87"/>
      <c r="AZ113" s="87"/>
      <c r="BA113" s="87"/>
      <c r="BB113" s="87"/>
      <c r="BC113" s="87"/>
      <c r="BD113" s="87"/>
      <c r="BE113" s="87"/>
      <c r="BF113" s="87"/>
      <c r="BG113" s="87"/>
      <c r="BH113" s="87"/>
      <c r="BI113" s="87"/>
      <c r="BJ113" s="87"/>
      <c r="BK113" s="87"/>
      <c r="BL113" s="87"/>
      <c r="BM113" s="87"/>
    </row>
    <row r="114" spans="8:65" x14ac:dyDescent="0.2">
      <c r="H114" s="87"/>
      <c r="I114" s="87"/>
      <c r="J114" s="87"/>
      <c r="K114" s="87"/>
      <c r="L114" s="87"/>
      <c r="M114" s="87"/>
      <c r="N114" s="87"/>
      <c r="O114" s="87"/>
      <c r="P114" s="87"/>
      <c r="Q114" s="87"/>
      <c r="R114" s="87"/>
      <c r="S114" s="87"/>
      <c r="T114" s="87"/>
      <c r="U114" s="87"/>
      <c r="V114" s="87"/>
      <c r="W114" s="87"/>
      <c r="X114" s="87"/>
      <c r="Y114" s="87"/>
      <c r="Z114" s="87"/>
      <c r="AA114" s="87"/>
      <c r="AB114" s="87"/>
      <c r="AC114" s="87"/>
      <c r="AD114" s="87"/>
      <c r="AE114" s="87"/>
      <c r="AF114" s="87"/>
      <c r="AG114" s="87"/>
      <c r="AH114" s="87"/>
      <c r="AI114" s="87"/>
      <c r="AJ114" s="87"/>
      <c r="AK114" s="87"/>
      <c r="AL114" s="87"/>
      <c r="AM114" s="87"/>
      <c r="AN114" s="87"/>
      <c r="AO114" s="87"/>
      <c r="AP114" s="87"/>
      <c r="AQ114" s="87"/>
      <c r="AR114" s="87"/>
      <c r="AS114" s="87"/>
      <c r="AT114" s="87"/>
      <c r="AU114" s="87"/>
      <c r="AV114" s="87"/>
      <c r="AW114" s="87"/>
      <c r="AX114" s="87"/>
      <c r="AY114" s="87"/>
      <c r="AZ114" s="87"/>
      <c r="BA114" s="87"/>
      <c r="BB114" s="87"/>
      <c r="BC114" s="87"/>
      <c r="BD114" s="87"/>
      <c r="BE114" s="87"/>
      <c r="BF114" s="87"/>
      <c r="BG114" s="87"/>
      <c r="BH114" s="87"/>
      <c r="BI114" s="87"/>
      <c r="BJ114" s="87"/>
      <c r="BK114" s="87"/>
      <c r="BL114" s="87"/>
      <c r="BM114" s="87"/>
    </row>
    <row r="115" spans="8:65" x14ac:dyDescent="0.2">
      <c r="H115" s="87"/>
      <c r="I115" s="87"/>
      <c r="J115" s="87"/>
      <c r="K115" s="87"/>
      <c r="L115" s="87"/>
      <c r="M115" s="87"/>
      <c r="N115" s="87"/>
      <c r="O115" s="87"/>
      <c r="P115" s="87"/>
      <c r="Q115" s="87"/>
      <c r="R115" s="87"/>
      <c r="S115" s="87"/>
      <c r="T115" s="87"/>
      <c r="U115" s="87"/>
      <c r="V115" s="87"/>
      <c r="W115" s="87"/>
      <c r="X115" s="87"/>
      <c r="Y115" s="87"/>
      <c r="Z115" s="87"/>
      <c r="AA115" s="87"/>
      <c r="AB115" s="87"/>
      <c r="AC115" s="87"/>
      <c r="AD115" s="87"/>
      <c r="AE115" s="87"/>
      <c r="AF115" s="87"/>
      <c r="AG115" s="87"/>
      <c r="AH115" s="87"/>
      <c r="AI115" s="87"/>
      <c r="AJ115" s="87"/>
      <c r="AK115" s="87"/>
      <c r="AL115" s="87"/>
      <c r="AM115" s="87"/>
      <c r="AN115" s="87"/>
      <c r="AO115" s="87"/>
      <c r="AP115" s="87"/>
      <c r="AQ115" s="87"/>
      <c r="AR115" s="87"/>
      <c r="AS115" s="87"/>
      <c r="AT115" s="87"/>
      <c r="AU115" s="87"/>
      <c r="AV115" s="87"/>
      <c r="AW115" s="87"/>
      <c r="AX115" s="87"/>
      <c r="AY115" s="87"/>
      <c r="AZ115" s="87"/>
      <c r="BA115" s="87"/>
      <c r="BB115" s="87"/>
      <c r="BC115" s="87"/>
      <c r="BD115" s="87"/>
      <c r="BE115" s="87"/>
      <c r="BF115" s="87"/>
      <c r="BG115" s="87"/>
      <c r="BH115" s="87"/>
      <c r="BI115" s="87"/>
      <c r="BJ115" s="87"/>
      <c r="BK115" s="87"/>
      <c r="BL115" s="87"/>
      <c r="BM115" s="87"/>
    </row>
    <row r="116" spans="8:65" x14ac:dyDescent="0.2">
      <c r="H116" s="87"/>
      <c r="I116" s="87"/>
      <c r="J116" s="87"/>
      <c r="K116" s="87"/>
      <c r="L116" s="87"/>
      <c r="M116" s="87"/>
      <c r="N116" s="87"/>
      <c r="O116" s="87"/>
      <c r="P116" s="87"/>
      <c r="Q116" s="87"/>
      <c r="R116" s="87"/>
      <c r="S116" s="87"/>
      <c r="T116" s="87"/>
      <c r="U116" s="87"/>
      <c r="V116" s="87"/>
      <c r="W116" s="87"/>
      <c r="X116" s="87"/>
      <c r="Y116" s="87"/>
      <c r="Z116" s="87"/>
      <c r="AA116" s="87"/>
      <c r="AB116" s="87"/>
      <c r="AC116" s="87"/>
      <c r="AD116" s="87"/>
      <c r="AE116" s="87"/>
      <c r="AF116" s="87"/>
      <c r="AG116" s="87"/>
      <c r="AH116" s="87"/>
      <c r="AI116" s="87"/>
      <c r="AJ116" s="87"/>
      <c r="AK116" s="87"/>
      <c r="AL116" s="87"/>
      <c r="AM116" s="87"/>
      <c r="AN116" s="87"/>
      <c r="AO116" s="87"/>
      <c r="AP116" s="87"/>
      <c r="AQ116" s="87"/>
      <c r="AR116" s="87"/>
      <c r="AS116" s="87"/>
      <c r="AT116" s="87"/>
      <c r="AU116" s="87"/>
      <c r="AV116" s="87"/>
      <c r="AW116" s="87"/>
      <c r="AX116" s="87"/>
      <c r="AY116" s="87"/>
      <c r="AZ116" s="87"/>
      <c r="BA116" s="87"/>
      <c r="BB116" s="87"/>
      <c r="BC116" s="87"/>
      <c r="BD116" s="87"/>
      <c r="BE116" s="87"/>
      <c r="BF116" s="87"/>
      <c r="BG116" s="87"/>
      <c r="BH116" s="87"/>
      <c r="BI116" s="87"/>
      <c r="BJ116" s="87"/>
      <c r="BK116" s="87"/>
      <c r="BL116" s="87"/>
      <c r="BM116" s="87"/>
    </row>
    <row r="117" spans="8:65" x14ac:dyDescent="0.2">
      <c r="H117" s="87"/>
      <c r="I117" s="87"/>
      <c r="J117" s="87"/>
      <c r="K117" s="87"/>
      <c r="L117" s="87"/>
      <c r="M117" s="87"/>
      <c r="N117" s="87"/>
      <c r="O117" s="87"/>
      <c r="P117" s="87"/>
      <c r="Q117" s="87"/>
      <c r="R117" s="87"/>
      <c r="S117" s="87"/>
      <c r="T117" s="87"/>
      <c r="U117" s="87"/>
      <c r="V117" s="87"/>
      <c r="W117" s="87"/>
      <c r="X117" s="87"/>
      <c r="Y117" s="87"/>
      <c r="Z117" s="87"/>
      <c r="AA117" s="87"/>
      <c r="AB117" s="87"/>
      <c r="AC117" s="87"/>
      <c r="AD117" s="87"/>
      <c r="AE117" s="87"/>
      <c r="AF117" s="87"/>
      <c r="AG117" s="87"/>
      <c r="AH117" s="87"/>
      <c r="AI117" s="87"/>
      <c r="AJ117" s="87"/>
      <c r="AK117" s="87"/>
      <c r="AL117" s="87"/>
      <c r="AM117" s="87"/>
      <c r="AN117" s="87"/>
      <c r="AO117" s="87"/>
      <c r="AP117" s="87"/>
      <c r="AQ117" s="87"/>
      <c r="AR117" s="87"/>
      <c r="AS117" s="87"/>
      <c r="AT117" s="87"/>
      <c r="AU117" s="87"/>
      <c r="AV117" s="87"/>
      <c r="AW117" s="87"/>
      <c r="AX117" s="87"/>
      <c r="AY117" s="87"/>
      <c r="AZ117" s="87"/>
      <c r="BA117" s="87"/>
      <c r="BB117" s="87"/>
      <c r="BC117" s="87"/>
      <c r="BD117" s="87"/>
      <c r="BE117" s="87"/>
      <c r="BF117" s="87"/>
      <c r="BG117" s="87"/>
      <c r="BH117" s="87"/>
      <c r="BI117" s="87"/>
      <c r="BJ117" s="87"/>
      <c r="BK117" s="87"/>
      <c r="BL117" s="87"/>
      <c r="BM117" s="87"/>
    </row>
    <row r="118" spans="8:65" x14ac:dyDescent="0.2">
      <c r="H118" s="87"/>
      <c r="I118" s="87"/>
      <c r="J118" s="87"/>
      <c r="K118" s="87"/>
      <c r="L118" s="87"/>
      <c r="M118" s="87"/>
      <c r="N118" s="87"/>
      <c r="O118" s="87"/>
      <c r="P118" s="87"/>
      <c r="Q118" s="87"/>
      <c r="R118" s="87"/>
      <c r="S118" s="87"/>
      <c r="T118" s="87"/>
      <c r="U118" s="87"/>
      <c r="V118" s="87"/>
      <c r="W118" s="87"/>
      <c r="X118" s="87"/>
      <c r="Y118" s="87"/>
      <c r="Z118" s="87"/>
      <c r="AA118" s="87"/>
      <c r="AB118" s="87"/>
      <c r="AC118" s="87"/>
      <c r="AD118" s="87"/>
      <c r="AE118" s="87"/>
      <c r="AF118" s="87"/>
      <c r="AG118" s="87"/>
      <c r="AH118" s="87"/>
      <c r="AI118" s="87"/>
      <c r="AJ118" s="87"/>
      <c r="AK118" s="87"/>
      <c r="AL118" s="87"/>
      <c r="AM118" s="87"/>
      <c r="AN118" s="87"/>
      <c r="AO118" s="87"/>
      <c r="AP118" s="87"/>
      <c r="AQ118" s="87"/>
      <c r="AR118" s="87"/>
      <c r="AS118" s="87"/>
      <c r="AT118" s="87"/>
      <c r="AU118" s="87"/>
      <c r="AV118" s="87"/>
      <c r="AW118" s="87"/>
      <c r="AX118" s="87"/>
      <c r="AY118" s="87"/>
      <c r="AZ118" s="87"/>
      <c r="BA118" s="87"/>
      <c r="BB118" s="87"/>
      <c r="BC118" s="87"/>
      <c r="BD118" s="87"/>
      <c r="BE118" s="87"/>
      <c r="BF118" s="87"/>
      <c r="BG118" s="87"/>
      <c r="BH118" s="87"/>
      <c r="BI118" s="87"/>
      <c r="BJ118" s="87"/>
      <c r="BK118" s="87"/>
      <c r="BL118" s="87"/>
      <c r="BM118" s="87"/>
    </row>
    <row r="119" spans="8:65" x14ac:dyDescent="0.2">
      <c r="H119" s="87"/>
      <c r="I119" s="87"/>
      <c r="J119" s="87"/>
      <c r="K119" s="87"/>
      <c r="L119" s="87"/>
      <c r="M119" s="87"/>
      <c r="N119" s="87"/>
      <c r="O119" s="87"/>
      <c r="P119" s="87"/>
      <c r="Q119" s="87"/>
      <c r="R119" s="87"/>
      <c r="S119" s="87"/>
      <c r="T119" s="87"/>
      <c r="U119" s="87"/>
      <c r="V119" s="87"/>
      <c r="W119" s="87"/>
      <c r="X119" s="87"/>
      <c r="Y119" s="87"/>
      <c r="Z119" s="87"/>
      <c r="AA119" s="87"/>
      <c r="AB119" s="87"/>
      <c r="AC119" s="87"/>
      <c r="AD119" s="87"/>
      <c r="AE119" s="87"/>
      <c r="AF119" s="87"/>
      <c r="AG119" s="87"/>
      <c r="AH119" s="87"/>
      <c r="AI119" s="87"/>
      <c r="AJ119" s="87"/>
      <c r="AK119" s="87"/>
      <c r="AL119" s="87"/>
      <c r="AM119" s="87"/>
      <c r="AN119" s="87"/>
      <c r="AO119" s="87"/>
      <c r="AP119" s="87"/>
      <c r="AQ119" s="87"/>
      <c r="AR119" s="87"/>
      <c r="AS119" s="87"/>
      <c r="AT119" s="87"/>
      <c r="AU119" s="87"/>
      <c r="AV119" s="87"/>
      <c r="AW119" s="87"/>
      <c r="AX119" s="87"/>
      <c r="AY119" s="87"/>
      <c r="AZ119" s="87"/>
      <c r="BA119" s="87"/>
      <c r="BB119" s="87"/>
      <c r="BC119" s="87"/>
      <c r="BD119" s="87"/>
      <c r="BE119" s="87"/>
      <c r="BF119" s="87"/>
      <c r="BG119" s="87"/>
      <c r="BH119" s="87"/>
      <c r="BI119" s="87"/>
      <c r="BJ119" s="87"/>
      <c r="BK119" s="87"/>
      <c r="BL119" s="87"/>
      <c r="BM119" s="87"/>
    </row>
    <row r="120" spans="8:65" x14ac:dyDescent="0.2">
      <c r="H120" s="87"/>
      <c r="I120" s="87"/>
      <c r="J120" s="87"/>
      <c r="K120" s="87"/>
      <c r="L120" s="87"/>
      <c r="M120" s="87"/>
      <c r="N120" s="87"/>
      <c r="O120" s="87"/>
      <c r="P120" s="87"/>
      <c r="Q120" s="87"/>
      <c r="R120" s="87"/>
      <c r="S120" s="87"/>
      <c r="T120" s="87"/>
      <c r="U120" s="87"/>
      <c r="V120" s="87"/>
      <c r="W120" s="87"/>
      <c r="X120" s="87"/>
      <c r="Y120" s="87"/>
      <c r="Z120" s="87"/>
      <c r="AA120" s="87"/>
      <c r="AB120" s="87"/>
      <c r="AC120" s="87"/>
      <c r="AD120" s="87"/>
      <c r="AE120" s="87"/>
      <c r="AF120" s="87"/>
      <c r="AG120" s="87"/>
      <c r="AH120" s="87"/>
      <c r="AI120" s="87"/>
      <c r="AJ120" s="87"/>
      <c r="AK120" s="87"/>
      <c r="AL120" s="87"/>
      <c r="AM120" s="87"/>
      <c r="AN120" s="87"/>
      <c r="AO120" s="87"/>
      <c r="AP120" s="87"/>
      <c r="AQ120" s="87"/>
      <c r="AR120" s="87"/>
      <c r="AS120" s="87"/>
      <c r="AT120" s="87"/>
      <c r="AU120" s="87"/>
      <c r="AV120" s="87"/>
      <c r="AW120" s="87"/>
      <c r="AX120" s="87"/>
      <c r="AY120" s="87"/>
      <c r="AZ120" s="87"/>
      <c r="BA120" s="87"/>
      <c r="BB120" s="87"/>
      <c r="BC120" s="87"/>
      <c r="BD120" s="87"/>
      <c r="BE120" s="87"/>
      <c r="BF120" s="87"/>
      <c r="BG120" s="87"/>
      <c r="BH120" s="87"/>
      <c r="BI120" s="87"/>
      <c r="BJ120" s="87"/>
      <c r="BK120" s="87"/>
      <c r="BL120" s="87"/>
      <c r="BM120" s="87"/>
    </row>
    <row r="121" spans="8:65" x14ac:dyDescent="0.2">
      <c r="H121" s="87"/>
      <c r="I121" s="87"/>
      <c r="J121" s="87"/>
      <c r="K121" s="87"/>
      <c r="L121" s="87"/>
      <c r="M121" s="87"/>
      <c r="N121" s="87"/>
      <c r="O121" s="87"/>
      <c r="P121" s="87"/>
      <c r="Q121" s="87"/>
      <c r="R121" s="87"/>
      <c r="S121" s="87"/>
      <c r="T121" s="87"/>
      <c r="U121" s="87"/>
      <c r="V121" s="87"/>
      <c r="W121" s="87"/>
      <c r="X121" s="87"/>
      <c r="Y121" s="87"/>
      <c r="Z121" s="87"/>
      <c r="AA121" s="87"/>
      <c r="AB121" s="87"/>
      <c r="AC121" s="87"/>
      <c r="AD121" s="87"/>
      <c r="AE121" s="87"/>
      <c r="AF121" s="87"/>
      <c r="AG121" s="87"/>
      <c r="AH121" s="87"/>
      <c r="AI121" s="87"/>
      <c r="AJ121" s="87"/>
      <c r="AK121" s="87"/>
      <c r="AL121" s="87"/>
      <c r="AM121" s="87"/>
      <c r="AN121" s="87"/>
      <c r="AO121" s="87"/>
      <c r="AP121" s="87"/>
      <c r="AQ121" s="87"/>
      <c r="AR121" s="87"/>
      <c r="AS121" s="87"/>
      <c r="AT121" s="87"/>
      <c r="AU121" s="87"/>
      <c r="AV121" s="87"/>
      <c r="AW121" s="87"/>
      <c r="AX121" s="87"/>
      <c r="AY121" s="87"/>
      <c r="AZ121" s="87"/>
      <c r="BA121" s="87"/>
      <c r="BB121" s="87"/>
      <c r="BC121" s="87"/>
      <c r="BD121" s="87"/>
      <c r="BE121" s="87"/>
      <c r="BF121" s="87"/>
      <c r="BG121" s="87"/>
      <c r="BH121" s="87"/>
      <c r="BI121" s="87"/>
      <c r="BJ121" s="87"/>
      <c r="BK121" s="87"/>
      <c r="BL121" s="87"/>
      <c r="BM121" s="87"/>
    </row>
    <row r="122" spans="8:65" x14ac:dyDescent="0.2">
      <c r="H122" s="87"/>
      <c r="I122" s="87"/>
      <c r="J122" s="87"/>
      <c r="K122" s="87"/>
      <c r="L122" s="87"/>
      <c r="M122" s="87"/>
      <c r="N122" s="87"/>
      <c r="O122" s="87"/>
      <c r="P122" s="87"/>
      <c r="Q122" s="87"/>
      <c r="R122" s="87"/>
      <c r="S122" s="87"/>
      <c r="T122" s="87"/>
      <c r="U122" s="87"/>
      <c r="V122" s="87"/>
      <c r="W122" s="87"/>
      <c r="X122" s="87"/>
      <c r="Y122" s="87"/>
      <c r="Z122" s="87"/>
      <c r="AA122" s="87"/>
      <c r="AB122" s="87"/>
      <c r="AC122" s="87"/>
      <c r="AD122" s="87"/>
      <c r="AE122" s="87"/>
      <c r="AF122" s="87"/>
      <c r="AG122" s="87"/>
      <c r="AH122" s="87"/>
      <c r="AI122" s="87"/>
      <c r="AJ122" s="87"/>
      <c r="AK122" s="87"/>
      <c r="AL122" s="87"/>
      <c r="AM122" s="87"/>
      <c r="AN122" s="87"/>
      <c r="AO122" s="87"/>
      <c r="AP122" s="87"/>
      <c r="AQ122" s="87"/>
      <c r="AR122" s="87"/>
      <c r="AS122" s="87"/>
      <c r="AT122" s="87"/>
      <c r="AU122" s="87"/>
      <c r="AV122" s="87"/>
      <c r="AW122" s="87"/>
      <c r="AX122" s="87"/>
      <c r="AY122" s="87"/>
      <c r="AZ122" s="87"/>
      <c r="BA122" s="87"/>
      <c r="BB122" s="87"/>
      <c r="BC122" s="87"/>
      <c r="BD122" s="87"/>
      <c r="BE122" s="87"/>
      <c r="BF122" s="87"/>
      <c r="BG122" s="87"/>
      <c r="BH122" s="87"/>
      <c r="BI122" s="87"/>
      <c r="BJ122" s="87"/>
      <c r="BK122" s="87"/>
      <c r="BL122" s="87"/>
      <c r="BM122" s="87"/>
    </row>
    <row r="123" spans="8:65" x14ac:dyDescent="0.2">
      <c r="H123" s="87"/>
      <c r="I123" s="87"/>
      <c r="J123" s="87"/>
      <c r="K123" s="87"/>
      <c r="L123" s="87"/>
      <c r="M123" s="87"/>
      <c r="N123" s="87"/>
      <c r="O123" s="87"/>
      <c r="P123" s="87"/>
      <c r="Q123" s="87"/>
      <c r="R123" s="87"/>
      <c r="S123" s="87"/>
      <c r="T123" s="87"/>
      <c r="U123" s="87"/>
      <c r="V123" s="87"/>
      <c r="W123" s="87"/>
      <c r="X123" s="87"/>
      <c r="Y123" s="87"/>
      <c r="Z123" s="87"/>
      <c r="AA123" s="87"/>
      <c r="AB123" s="87"/>
      <c r="AC123" s="87"/>
      <c r="AD123" s="87"/>
      <c r="AE123" s="87"/>
      <c r="AF123" s="87"/>
      <c r="AG123" s="87"/>
      <c r="AH123" s="87"/>
      <c r="AI123" s="87"/>
      <c r="AJ123" s="87"/>
      <c r="AK123" s="87"/>
      <c r="AL123" s="87"/>
      <c r="AM123" s="87"/>
      <c r="AN123" s="87"/>
      <c r="AO123" s="87"/>
      <c r="AP123" s="87"/>
      <c r="AQ123" s="87"/>
      <c r="AR123" s="87"/>
      <c r="AS123" s="87"/>
      <c r="AT123" s="87"/>
      <c r="AU123" s="87"/>
      <c r="AV123" s="87"/>
      <c r="AW123" s="87"/>
      <c r="AX123" s="87"/>
      <c r="AY123" s="87"/>
      <c r="AZ123" s="87"/>
      <c r="BA123" s="87"/>
      <c r="BB123" s="87"/>
      <c r="BC123" s="87"/>
      <c r="BD123" s="87"/>
      <c r="BE123" s="87"/>
      <c r="BF123" s="87"/>
      <c r="BG123" s="87"/>
      <c r="BH123" s="87"/>
      <c r="BI123" s="87"/>
      <c r="BJ123" s="87"/>
      <c r="BK123" s="87"/>
      <c r="BL123" s="87"/>
      <c r="BM123" s="87"/>
    </row>
    <row r="124" spans="8:65" x14ac:dyDescent="0.2">
      <c r="H124" s="87"/>
      <c r="I124" s="87"/>
      <c r="J124" s="87"/>
      <c r="K124" s="87"/>
      <c r="L124" s="87"/>
      <c r="M124" s="87"/>
      <c r="N124" s="87"/>
      <c r="O124" s="87"/>
      <c r="P124" s="87"/>
      <c r="Q124" s="87"/>
      <c r="R124" s="87"/>
      <c r="S124" s="87"/>
      <c r="T124" s="87"/>
      <c r="U124" s="87"/>
      <c r="V124" s="87"/>
      <c r="W124" s="87"/>
      <c r="X124" s="87"/>
      <c r="Y124" s="87"/>
      <c r="Z124" s="87"/>
      <c r="AA124" s="87"/>
      <c r="AB124" s="87"/>
      <c r="AC124" s="87"/>
      <c r="AD124" s="87"/>
      <c r="AE124" s="87"/>
      <c r="AF124" s="87"/>
      <c r="AG124" s="87"/>
      <c r="AH124" s="87"/>
      <c r="AI124" s="87"/>
      <c r="AJ124" s="87"/>
      <c r="AK124" s="87"/>
      <c r="AL124" s="87"/>
      <c r="AM124" s="87"/>
      <c r="AN124" s="87"/>
      <c r="AO124" s="87"/>
      <c r="AP124" s="87"/>
      <c r="AQ124" s="87"/>
      <c r="AR124" s="87"/>
      <c r="AS124" s="87"/>
      <c r="AT124" s="87"/>
      <c r="AU124" s="87"/>
      <c r="AV124" s="87"/>
      <c r="AW124" s="87"/>
      <c r="AX124" s="87"/>
      <c r="AY124" s="87"/>
      <c r="AZ124" s="87"/>
      <c r="BA124" s="87"/>
      <c r="BB124" s="87"/>
      <c r="BC124" s="87"/>
      <c r="BD124" s="87"/>
      <c r="BE124" s="87"/>
      <c r="BF124" s="87"/>
      <c r="BG124" s="87"/>
      <c r="BH124" s="87"/>
      <c r="BI124" s="87"/>
      <c r="BJ124" s="87"/>
      <c r="BK124" s="87"/>
      <c r="BL124" s="87"/>
      <c r="BM124" s="87"/>
    </row>
    <row r="125" spans="8:65" x14ac:dyDescent="0.2">
      <c r="H125" s="87"/>
      <c r="I125" s="87"/>
      <c r="J125" s="87"/>
      <c r="K125" s="87"/>
      <c r="L125" s="87"/>
      <c r="M125" s="87"/>
      <c r="N125" s="87"/>
      <c r="O125" s="87"/>
      <c r="P125" s="87"/>
      <c r="Q125" s="87"/>
      <c r="R125" s="87"/>
      <c r="S125" s="87"/>
      <c r="T125" s="87"/>
      <c r="U125" s="87"/>
      <c r="V125" s="87"/>
      <c r="W125" s="87"/>
      <c r="X125" s="87"/>
      <c r="Y125" s="87"/>
      <c r="Z125" s="87"/>
      <c r="AA125" s="87"/>
      <c r="AB125" s="87"/>
      <c r="AC125" s="87"/>
      <c r="AD125" s="87"/>
      <c r="AE125" s="87"/>
      <c r="AF125" s="87"/>
      <c r="AG125" s="87"/>
      <c r="AH125" s="87"/>
      <c r="AI125" s="87"/>
      <c r="AJ125" s="87"/>
      <c r="AK125" s="87"/>
      <c r="AL125" s="87"/>
      <c r="AM125" s="87"/>
      <c r="AN125" s="87"/>
      <c r="AO125" s="87"/>
      <c r="AP125" s="87"/>
      <c r="AQ125" s="87"/>
      <c r="AR125" s="87"/>
      <c r="AS125" s="87"/>
      <c r="AT125" s="87"/>
      <c r="AU125" s="87"/>
      <c r="AV125" s="87"/>
      <c r="AW125" s="87"/>
      <c r="AX125" s="87"/>
      <c r="AY125" s="87"/>
      <c r="AZ125" s="87"/>
      <c r="BA125" s="87"/>
      <c r="BB125" s="87"/>
      <c r="BC125" s="87"/>
      <c r="BD125" s="87"/>
      <c r="BE125" s="87"/>
      <c r="BF125" s="87"/>
      <c r="BG125" s="87"/>
      <c r="BH125" s="87"/>
      <c r="BI125" s="87"/>
      <c r="BJ125" s="87"/>
      <c r="BK125" s="87"/>
      <c r="BL125" s="87"/>
      <c r="BM125" s="87"/>
    </row>
    <row r="126" spans="8:65" x14ac:dyDescent="0.2">
      <c r="H126" s="87"/>
      <c r="I126" s="87"/>
      <c r="J126" s="87"/>
      <c r="K126" s="87"/>
      <c r="L126" s="87"/>
      <c r="M126" s="87"/>
      <c r="N126" s="87"/>
      <c r="O126" s="87"/>
      <c r="P126" s="87"/>
      <c r="Q126" s="87"/>
      <c r="R126" s="87"/>
      <c r="S126" s="87"/>
      <c r="T126" s="87"/>
      <c r="U126" s="87"/>
      <c r="V126" s="87"/>
      <c r="W126" s="87"/>
      <c r="X126" s="87"/>
      <c r="Y126" s="87"/>
      <c r="Z126" s="87"/>
      <c r="AA126" s="87"/>
      <c r="AB126" s="87"/>
      <c r="AC126" s="87"/>
      <c r="AD126" s="87"/>
      <c r="AE126" s="87"/>
      <c r="AF126" s="87"/>
      <c r="AG126" s="87"/>
      <c r="AH126" s="87"/>
      <c r="AI126" s="87"/>
      <c r="AJ126" s="87"/>
      <c r="AK126" s="87"/>
      <c r="AL126" s="87"/>
      <c r="AM126" s="87"/>
      <c r="AN126" s="87"/>
      <c r="AO126" s="87"/>
      <c r="AP126" s="87"/>
      <c r="AQ126" s="87"/>
      <c r="AR126" s="87"/>
      <c r="AS126" s="87"/>
      <c r="AT126" s="87"/>
      <c r="AU126" s="87"/>
      <c r="AV126" s="87"/>
      <c r="AW126" s="87"/>
      <c r="AX126" s="87"/>
      <c r="AY126" s="87"/>
      <c r="AZ126" s="87"/>
      <c r="BA126" s="87"/>
      <c r="BB126" s="87"/>
      <c r="BC126" s="87"/>
      <c r="BD126" s="87"/>
      <c r="BE126" s="87"/>
      <c r="BF126" s="87"/>
      <c r="BG126" s="87"/>
      <c r="BH126" s="87"/>
      <c r="BI126" s="87"/>
      <c r="BJ126" s="87"/>
      <c r="BK126" s="87"/>
      <c r="BL126" s="87"/>
      <c r="BM126" s="87"/>
    </row>
    <row r="127" spans="8:65" x14ac:dyDescent="0.2">
      <c r="H127" s="87"/>
      <c r="I127" s="87"/>
      <c r="J127" s="87"/>
      <c r="K127" s="87"/>
      <c r="L127" s="87"/>
      <c r="M127" s="87"/>
      <c r="N127" s="87"/>
      <c r="O127" s="87"/>
      <c r="P127" s="87"/>
      <c r="Q127" s="87"/>
      <c r="R127" s="87"/>
      <c r="S127" s="87"/>
      <c r="T127" s="87"/>
      <c r="U127" s="87"/>
      <c r="V127" s="87"/>
      <c r="W127" s="87"/>
      <c r="X127" s="87"/>
      <c r="Y127" s="87"/>
      <c r="Z127" s="87"/>
      <c r="AA127" s="87"/>
      <c r="AB127" s="87"/>
      <c r="AC127" s="87"/>
      <c r="AD127" s="87"/>
      <c r="AE127" s="87"/>
      <c r="AF127" s="87"/>
      <c r="AG127" s="87"/>
      <c r="AH127" s="87"/>
      <c r="AI127" s="87"/>
      <c r="AJ127" s="87"/>
      <c r="AK127" s="87"/>
      <c r="AL127" s="87"/>
      <c r="AM127" s="87"/>
      <c r="AN127" s="87"/>
      <c r="AO127" s="87"/>
      <c r="AP127" s="87"/>
      <c r="AQ127" s="87"/>
      <c r="AR127" s="87"/>
      <c r="AS127" s="87"/>
      <c r="AT127" s="87"/>
      <c r="AU127" s="87"/>
      <c r="AV127" s="87"/>
      <c r="AW127" s="87"/>
      <c r="AX127" s="87"/>
      <c r="AY127" s="87"/>
      <c r="AZ127" s="87"/>
      <c r="BA127" s="87"/>
      <c r="BB127" s="87"/>
      <c r="BC127" s="87"/>
      <c r="BD127" s="87"/>
      <c r="BE127" s="87"/>
      <c r="BF127" s="87"/>
      <c r="BG127" s="87"/>
      <c r="BH127" s="87"/>
      <c r="BI127" s="87"/>
      <c r="BJ127" s="87"/>
      <c r="BK127" s="87"/>
      <c r="BL127" s="87"/>
      <c r="BM127" s="87"/>
    </row>
    <row r="128" spans="8:65" x14ac:dyDescent="0.2">
      <c r="H128" s="87"/>
      <c r="I128" s="87"/>
      <c r="J128" s="87"/>
      <c r="K128" s="87"/>
      <c r="L128" s="87"/>
      <c r="M128" s="87"/>
      <c r="N128" s="87"/>
      <c r="O128" s="87"/>
      <c r="P128" s="87"/>
      <c r="Q128" s="87"/>
      <c r="R128" s="87"/>
      <c r="S128" s="87"/>
      <c r="T128" s="87"/>
      <c r="U128" s="87"/>
      <c r="V128" s="87"/>
      <c r="W128" s="87"/>
      <c r="X128" s="87"/>
      <c r="Y128" s="87"/>
      <c r="Z128" s="87"/>
      <c r="AA128" s="87"/>
      <c r="AB128" s="87"/>
      <c r="AC128" s="87"/>
      <c r="AD128" s="87"/>
      <c r="AE128" s="87"/>
      <c r="AF128" s="87"/>
      <c r="AG128" s="87"/>
      <c r="AH128" s="87"/>
      <c r="AI128" s="87"/>
      <c r="AJ128" s="87"/>
      <c r="AK128" s="87"/>
      <c r="AL128" s="87"/>
      <c r="AM128" s="87"/>
      <c r="AN128" s="87"/>
      <c r="AO128" s="87"/>
      <c r="AP128" s="87"/>
      <c r="AQ128" s="87"/>
      <c r="AR128" s="87"/>
      <c r="AS128" s="87"/>
      <c r="AT128" s="87"/>
      <c r="AU128" s="87"/>
      <c r="AV128" s="87"/>
      <c r="AW128" s="87"/>
      <c r="AX128" s="87"/>
      <c r="AY128" s="87"/>
      <c r="AZ128" s="87"/>
      <c r="BA128" s="87"/>
      <c r="BB128" s="87"/>
      <c r="BC128" s="87"/>
      <c r="BD128" s="87"/>
      <c r="BE128" s="87"/>
      <c r="BF128" s="87"/>
      <c r="BG128" s="87"/>
      <c r="BH128" s="87"/>
      <c r="BI128" s="87"/>
      <c r="BJ128" s="87"/>
      <c r="BK128" s="87"/>
      <c r="BL128" s="87"/>
      <c r="BM128" s="87"/>
    </row>
    <row r="129" spans="8:65" x14ac:dyDescent="0.2">
      <c r="H129" s="87"/>
      <c r="I129" s="87"/>
      <c r="J129" s="87"/>
      <c r="K129" s="87"/>
      <c r="L129" s="87"/>
      <c r="M129" s="87"/>
      <c r="N129" s="87"/>
      <c r="O129" s="87"/>
      <c r="P129" s="87"/>
      <c r="Q129" s="87"/>
      <c r="R129" s="87"/>
      <c r="S129" s="87"/>
      <c r="T129" s="87"/>
      <c r="U129" s="87"/>
      <c r="V129" s="87"/>
      <c r="W129" s="87"/>
      <c r="X129" s="87"/>
      <c r="Y129" s="87"/>
      <c r="Z129" s="87"/>
      <c r="AA129" s="87"/>
      <c r="AB129" s="87"/>
      <c r="AC129" s="87"/>
      <c r="AD129" s="87"/>
      <c r="AE129" s="87"/>
      <c r="AF129" s="87"/>
      <c r="AG129" s="87"/>
      <c r="AH129" s="87"/>
      <c r="AI129" s="87"/>
      <c r="AJ129" s="87"/>
      <c r="AK129" s="87"/>
      <c r="AL129" s="87"/>
      <c r="AM129" s="87"/>
      <c r="AN129" s="87"/>
      <c r="AO129" s="87"/>
      <c r="AP129" s="87"/>
      <c r="AQ129" s="87"/>
      <c r="AR129" s="87"/>
      <c r="AS129" s="87"/>
      <c r="AT129" s="87"/>
      <c r="AU129" s="87"/>
      <c r="AV129" s="87"/>
      <c r="AW129" s="87"/>
      <c r="AX129" s="87"/>
      <c r="AY129" s="87"/>
      <c r="AZ129" s="87"/>
      <c r="BA129" s="87"/>
      <c r="BB129" s="87"/>
      <c r="BC129" s="87"/>
      <c r="BD129" s="87"/>
      <c r="BE129" s="87"/>
      <c r="BF129" s="87"/>
      <c r="BG129" s="87"/>
      <c r="BH129" s="87"/>
      <c r="BI129" s="87"/>
      <c r="BJ129" s="87"/>
      <c r="BK129" s="87"/>
      <c r="BL129" s="87"/>
      <c r="BM129" s="87"/>
    </row>
    <row r="130" spans="8:65" x14ac:dyDescent="0.2">
      <c r="H130" s="87"/>
      <c r="I130" s="87"/>
      <c r="J130" s="87"/>
      <c r="K130" s="87"/>
      <c r="L130" s="87"/>
      <c r="M130" s="87"/>
      <c r="N130" s="87"/>
      <c r="O130" s="87"/>
      <c r="P130" s="87"/>
      <c r="Q130" s="87"/>
      <c r="R130" s="87"/>
      <c r="S130" s="87"/>
      <c r="T130" s="87"/>
      <c r="U130" s="87"/>
      <c r="V130" s="87"/>
      <c r="W130" s="87"/>
      <c r="X130" s="87"/>
      <c r="Y130" s="87"/>
      <c r="Z130" s="87"/>
      <c r="AA130" s="87"/>
      <c r="AB130" s="87"/>
      <c r="AC130" s="87"/>
      <c r="AD130" s="87"/>
      <c r="AE130" s="87"/>
      <c r="AF130" s="87"/>
      <c r="AG130" s="87"/>
      <c r="AH130" s="87"/>
      <c r="AI130" s="87"/>
      <c r="AJ130" s="87"/>
      <c r="AK130" s="87"/>
      <c r="AL130" s="87"/>
      <c r="AM130" s="87"/>
      <c r="AN130" s="87"/>
      <c r="AO130" s="87"/>
      <c r="AP130" s="87"/>
      <c r="AQ130" s="87"/>
      <c r="AR130" s="87"/>
      <c r="AS130" s="87"/>
      <c r="AT130" s="87"/>
      <c r="AU130" s="87"/>
      <c r="AV130" s="87"/>
      <c r="AW130" s="87"/>
      <c r="AX130" s="87"/>
      <c r="AY130" s="87"/>
      <c r="AZ130" s="87"/>
      <c r="BA130" s="87"/>
      <c r="BB130" s="87"/>
      <c r="BC130" s="87"/>
      <c r="BD130" s="87"/>
      <c r="BE130" s="87"/>
      <c r="BF130" s="87"/>
      <c r="BG130" s="87"/>
      <c r="BH130" s="87"/>
      <c r="BI130" s="87"/>
      <c r="BJ130" s="87"/>
      <c r="BK130" s="87"/>
      <c r="BL130" s="87"/>
      <c r="BM130" s="87"/>
    </row>
    <row r="131" spans="8:65" x14ac:dyDescent="0.2">
      <c r="H131" s="87"/>
      <c r="I131" s="87"/>
      <c r="J131" s="87"/>
      <c r="K131" s="87"/>
      <c r="L131" s="87"/>
      <c r="M131" s="87"/>
      <c r="N131" s="87"/>
      <c r="O131" s="87"/>
      <c r="P131" s="87"/>
      <c r="Q131" s="87"/>
      <c r="R131" s="87"/>
      <c r="S131" s="87"/>
      <c r="T131" s="87"/>
      <c r="U131" s="87"/>
      <c r="V131" s="87"/>
      <c r="W131" s="87"/>
      <c r="X131" s="87"/>
      <c r="Y131" s="87"/>
      <c r="Z131" s="87"/>
      <c r="AA131" s="87"/>
      <c r="AB131" s="87"/>
      <c r="AC131" s="87"/>
      <c r="AD131" s="87"/>
      <c r="AE131" s="87"/>
      <c r="AF131" s="87"/>
      <c r="AG131" s="87"/>
      <c r="AH131" s="87"/>
      <c r="AI131" s="87"/>
      <c r="AJ131" s="87"/>
      <c r="AK131" s="87"/>
      <c r="AL131" s="87"/>
      <c r="AM131" s="87"/>
      <c r="AN131" s="87"/>
      <c r="AO131" s="87"/>
      <c r="AP131" s="87"/>
      <c r="AQ131" s="87"/>
      <c r="AR131" s="87"/>
      <c r="AS131" s="87"/>
      <c r="AT131" s="87"/>
      <c r="AU131" s="87"/>
      <c r="AV131" s="87"/>
      <c r="AW131" s="87"/>
      <c r="AX131" s="87"/>
      <c r="AY131" s="87"/>
      <c r="AZ131" s="87"/>
      <c r="BA131" s="87"/>
      <c r="BB131" s="87"/>
      <c r="BC131" s="87"/>
      <c r="BD131" s="87"/>
      <c r="BE131" s="87"/>
      <c r="BF131" s="87"/>
      <c r="BG131" s="87"/>
      <c r="BH131" s="87"/>
      <c r="BI131" s="87"/>
      <c r="BJ131" s="87"/>
      <c r="BK131" s="87"/>
      <c r="BL131" s="87"/>
      <c r="BM131" s="87"/>
    </row>
    <row r="132" spans="8:65" x14ac:dyDescent="0.2">
      <c r="H132" s="87"/>
      <c r="I132" s="87"/>
      <c r="J132" s="87"/>
      <c r="K132" s="87"/>
      <c r="L132" s="87"/>
      <c r="M132" s="87"/>
      <c r="N132" s="87"/>
      <c r="O132" s="87"/>
      <c r="P132" s="87"/>
      <c r="Q132" s="87"/>
      <c r="R132" s="87"/>
      <c r="S132" s="87"/>
      <c r="T132" s="87"/>
      <c r="U132" s="87"/>
      <c r="V132" s="87"/>
      <c r="W132" s="87"/>
      <c r="X132" s="87"/>
      <c r="Y132" s="87"/>
      <c r="Z132" s="87"/>
      <c r="AA132" s="87"/>
      <c r="AB132" s="87"/>
      <c r="AC132" s="87"/>
      <c r="AD132" s="87"/>
      <c r="AE132" s="87"/>
      <c r="AF132" s="87"/>
      <c r="AG132" s="87"/>
      <c r="AH132" s="87"/>
      <c r="AI132" s="87"/>
      <c r="AJ132" s="87"/>
      <c r="AK132" s="87"/>
      <c r="AL132" s="87"/>
      <c r="AM132" s="87"/>
      <c r="AN132" s="87"/>
      <c r="AO132" s="87"/>
      <c r="AP132" s="87"/>
      <c r="AQ132" s="87"/>
      <c r="AR132" s="87"/>
      <c r="AS132" s="87"/>
      <c r="AT132" s="87"/>
      <c r="AU132" s="87"/>
      <c r="AV132" s="87"/>
      <c r="AW132" s="87"/>
      <c r="AX132" s="87"/>
      <c r="AY132" s="87"/>
      <c r="AZ132" s="87"/>
      <c r="BA132" s="87"/>
      <c r="BB132" s="87"/>
      <c r="BC132" s="87"/>
      <c r="BD132" s="87"/>
      <c r="BE132" s="87"/>
      <c r="BF132" s="87"/>
      <c r="BG132" s="87"/>
      <c r="BH132" s="87"/>
      <c r="BI132" s="87"/>
      <c r="BJ132" s="87"/>
      <c r="BK132" s="87"/>
      <c r="BL132" s="87"/>
      <c r="BM132" s="87"/>
    </row>
    <row r="133" spans="8:65" x14ac:dyDescent="0.2">
      <c r="H133" s="87"/>
      <c r="I133" s="87"/>
      <c r="J133" s="87"/>
      <c r="K133" s="87"/>
      <c r="L133" s="87"/>
      <c r="M133" s="87"/>
      <c r="N133" s="87"/>
      <c r="O133" s="87"/>
      <c r="P133" s="87"/>
      <c r="Q133" s="87"/>
      <c r="R133" s="87"/>
      <c r="S133" s="87"/>
      <c r="T133" s="87"/>
      <c r="U133" s="87"/>
      <c r="V133" s="87"/>
      <c r="W133" s="87"/>
      <c r="X133" s="87"/>
      <c r="Y133" s="87"/>
      <c r="Z133" s="87"/>
      <c r="AA133" s="87"/>
      <c r="AB133" s="87"/>
      <c r="AC133" s="87"/>
      <c r="AD133" s="87"/>
      <c r="AE133" s="87"/>
      <c r="AF133" s="87"/>
      <c r="AG133" s="87"/>
      <c r="AH133" s="87"/>
      <c r="AI133" s="87"/>
      <c r="AJ133" s="87"/>
      <c r="AK133" s="87"/>
      <c r="AL133" s="87"/>
      <c r="AM133" s="87"/>
      <c r="AN133" s="87"/>
      <c r="AO133" s="87"/>
      <c r="AP133" s="87"/>
      <c r="AQ133" s="87"/>
      <c r="AR133" s="87"/>
      <c r="AS133" s="87"/>
      <c r="AT133" s="87"/>
      <c r="AU133" s="87"/>
      <c r="AV133" s="87"/>
      <c r="AW133" s="87"/>
      <c r="AX133" s="87"/>
      <c r="AY133" s="87"/>
      <c r="AZ133" s="87"/>
      <c r="BA133" s="87"/>
      <c r="BB133" s="87"/>
      <c r="BC133" s="87"/>
      <c r="BD133" s="87"/>
      <c r="BE133" s="87"/>
      <c r="BF133" s="87"/>
      <c r="BG133" s="87"/>
      <c r="BH133" s="87"/>
      <c r="BI133" s="87"/>
      <c r="BJ133" s="87"/>
      <c r="BK133" s="87"/>
      <c r="BL133" s="87"/>
      <c r="BM133" s="87"/>
    </row>
    <row r="134" spans="8:65" x14ac:dyDescent="0.2">
      <c r="H134" s="87"/>
      <c r="I134" s="87"/>
      <c r="J134" s="87"/>
      <c r="K134" s="87"/>
      <c r="L134" s="87"/>
      <c r="M134" s="87"/>
      <c r="N134" s="87"/>
      <c r="O134" s="87"/>
      <c r="P134" s="87"/>
      <c r="Q134" s="87"/>
      <c r="R134" s="87"/>
      <c r="S134" s="87"/>
      <c r="T134" s="87"/>
      <c r="U134" s="87"/>
      <c r="V134" s="87"/>
      <c r="W134" s="87"/>
      <c r="X134" s="87"/>
      <c r="Y134" s="87"/>
      <c r="Z134" s="87"/>
      <c r="AA134" s="87"/>
      <c r="AB134" s="87"/>
      <c r="AC134" s="87"/>
      <c r="AD134" s="87"/>
      <c r="AE134" s="87"/>
      <c r="AF134" s="87"/>
      <c r="AG134" s="87"/>
      <c r="AH134" s="87"/>
      <c r="AI134" s="87"/>
      <c r="AJ134" s="87"/>
      <c r="AK134" s="87"/>
      <c r="AL134" s="87"/>
      <c r="AM134" s="87"/>
      <c r="AN134" s="87"/>
      <c r="AO134" s="87"/>
      <c r="AP134" s="87"/>
      <c r="AQ134" s="87"/>
      <c r="AR134" s="87"/>
      <c r="AS134" s="87"/>
      <c r="AT134" s="87"/>
      <c r="AU134" s="87"/>
      <c r="AV134" s="87"/>
      <c r="AW134" s="87"/>
      <c r="AX134" s="87"/>
      <c r="AY134" s="87"/>
      <c r="AZ134" s="87"/>
      <c r="BA134" s="87"/>
      <c r="BB134" s="87"/>
      <c r="BC134" s="87"/>
      <c r="BD134" s="87"/>
      <c r="BE134" s="87"/>
      <c r="BF134" s="87"/>
      <c r="BG134" s="87"/>
      <c r="BH134" s="87"/>
      <c r="BI134" s="87"/>
      <c r="BJ134" s="87"/>
      <c r="BK134" s="87"/>
      <c r="BL134" s="87"/>
      <c r="BM134" s="87"/>
    </row>
    <row r="135" spans="8:65" x14ac:dyDescent="0.2">
      <c r="H135" s="87"/>
      <c r="I135" s="87"/>
      <c r="J135" s="87"/>
      <c r="K135" s="87"/>
      <c r="L135" s="87"/>
      <c r="M135" s="87"/>
      <c r="N135" s="87"/>
      <c r="O135" s="87"/>
      <c r="P135" s="87"/>
      <c r="Q135" s="87"/>
      <c r="R135" s="87"/>
      <c r="S135" s="87"/>
      <c r="T135" s="87"/>
      <c r="U135" s="87"/>
      <c r="V135" s="87"/>
      <c r="W135" s="87"/>
      <c r="X135" s="87"/>
      <c r="Y135" s="87"/>
      <c r="Z135" s="87"/>
      <c r="AA135" s="87"/>
      <c r="AB135" s="87"/>
      <c r="AC135" s="87"/>
      <c r="AD135" s="87"/>
      <c r="AE135" s="87"/>
      <c r="AF135" s="87"/>
      <c r="AG135" s="87"/>
      <c r="AH135" s="87"/>
      <c r="AI135" s="87"/>
      <c r="AJ135" s="87"/>
      <c r="AK135" s="87"/>
      <c r="AL135" s="87"/>
      <c r="AM135" s="87"/>
      <c r="AN135" s="87"/>
      <c r="AO135" s="87"/>
      <c r="AP135" s="87"/>
      <c r="AQ135" s="87"/>
      <c r="AR135" s="87"/>
      <c r="AS135" s="87"/>
      <c r="AT135" s="87"/>
      <c r="AU135" s="87"/>
      <c r="AV135" s="87"/>
      <c r="AW135" s="87"/>
      <c r="AX135" s="87"/>
      <c r="AY135" s="87"/>
      <c r="AZ135" s="87"/>
      <c r="BA135" s="87"/>
      <c r="BB135" s="87"/>
      <c r="BC135" s="87"/>
      <c r="BD135" s="87"/>
      <c r="BE135" s="87"/>
      <c r="BF135" s="87"/>
      <c r="BG135" s="87"/>
      <c r="BH135" s="87"/>
      <c r="BI135" s="87"/>
      <c r="BJ135" s="87"/>
      <c r="BK135" s="87"/>
      <c r="BL135" s="87"/>
      <c r="BM135" s="87"/>
    </row>
    <row r="136" spans="8:65" x14ac:dyDescent="0.2">
      <c r="H136" s="87"/>
      <c r="I136" s="87"/>
      <c r="J136" s="87"/>
      <c r="K136" s="87"/>
      <c r="L136" s="87"/>
      <c r="M136" s="87"/>
      <c r="N136" s="87"/>
      <c r="O136" s="87"/>
      <c r="P136" s="87"/>
      <c r="Q136" s="87"/>
      <c r="R136" s="87"/>
      <c r="S136" s="87"/>
      <c r="T136" s="87"/>
      <c r="U136" s="87"/>
      <c r="V136" s="87"/>
      <c r="W136" s="87"/>
      <c r="X136" s="87"/>
      <c r="Y136" s="87"/>
      <c r="Z136" s="87"/>
      <c r="AA136" s="87"/>
      <c r="AB136" s="87"/>
      <c r="AC136" s="87"/>
      <c r="AD136" s="87"/>
      <c r="AE136" s="87"/>
      <c r="AF136" s="87"/>
      <c r="AG136" s="87"/>
      <c r="AH136" s="87"/>
      <c r="AI136" s="87"/>
      <c r="AJ136" s="87"/>
      <c r="AK136" s="87"/>
      <c r="AL136" s="87"/>
      <c r="AM136" s="87"/>
      <c r="AN136" s="87"/>
      <c r="AO136" s="87"/>
      <c r="AP136" s="87"/>
      <c r="AQ136" s="87"/>
      <c r="AR136" s="87"/>
      <c r="AS136" s="87"/>
      <c r="AT136" s="87"/>
      <c r="AU136" s="87"/>
      <c r="AV136" s="87"/>
      <c r="AW136" s="87"/>
      <c r="AX136" s="87"/>
      <c r="AY136" s="87"/>
      <c r="AZ136" s="87"/>
      <c r="BA136" s="87"/>
      <c r="BB136" s="87"/>
      <c r="BC136" s="87"/>
      <c r="BD136" s="87"/>
      <c r="BE136" s="87"/>
      <c r="BF136" s="87"/>
      <c r="BG136" s="87"/>
      <c r="BH136" s="87"/>
      <c r="BI136" s="87"/>
      <c r="BJ136" s="87"/>
      <c r="BK136" s="87"/>
      <c r="BL136" s="87"/>
      <c r="BM136" s="87"/>
    </row>
    <row r="137" spans="8:65" x14ac:dyDescent="0.2">
      <c r="H137" s="87"/>
      <c r="I137" s="87"/>
      <c r="J137" s="87"/>
      <c r="K137" s="87"/>
      <c r="L137" s="87"/>
      <c r="M137" s="87"/>
      <c r="N137" s="87"/>
      <c r="O137" s="87"/>
      <c r="P137" s="87"/>
      <c r="Q137" s="87"/>
      <c r="R137" s="87"/>
      <c r="S137" s="87"/>
      <c r="T137" s="87"/>
      <c r="U137" s="87"/>
      <c r="V137" s="87"/>
      <c r="W137" s="87"/>
      <c r="X137" s="87"/>
      <c r="Y137" s="87"/>
      <c r="Z137" s="87"/>
      <c r="AA137" s="87"/>
      <c r="AB137" s="87"/>
      <c r="AC137" s="87"/>
      <c r="AD137" s="87"/>
      <c r="AE137" s="87"/>
      <c r="AF137" s="87"/>
      <c r="AG137" s="87"/>
      <c r="AH137" s="87"/>
      <c r="AI137" s="87"/>
      <c r="AJ137" s="87"/>
      <c r="AK137" s="87"/>
      <c r="AL137" s="87"/>
      <c r="AM137" s="87"/>
      <c r="AN137" s="87"/>
      <c r="AO137" s="87"/>
      <c r="AP137" s="87"/>
      <c r="AQ137" s="87"/>
      <c r="AR137" s="87"/>
      <c r="AS137" s="87"/>
      <c r="AT137" s="87"/>
      <c r="AU137" s="87"/>
      <c r="AV137" s="87"/>
      <c r="AW137" s="87"/>
      <c r="AX137" s="87"/>
      <c r="AY137" s="87"/>
      <c r="AZ137" s="87"/>
      <c r="BA137" s="87"/>
      <c r="BB137" s="87"/>
      <c r="BC137" s="87"/>
      <c r="BD137" s="87"/>
      <c r="BE137" s="87"/>
      <c r="BF137" s="87"/>
      <c r="BG137" s="87"/>
      <c r="BH137" s="87"/>
      <c r="BI137" s="87"/>
      <c r="BJ137" s="87"/>
      <c r="BK137" s="87"/>
      <c r="BL137" s="87"/>
      <c r="BM137" s="87"/>
    </row>
    <row r="138" spans="8:65" x14ac:dyDescent="0.2">
      <c r="H138" s="87"/>
      <c r="I138" s="87"/>
      <c r="J138" s="87"/>
      <c r="K138" s="87"/>
      <c r="L138" s="87"/>
      <c r="M138" s="87"/>
      <c r="N138" s="87"/>
      <c r="O138" s="87"/>
      <c r="P138" s="87"/>
      <c r="Q138" s="87"/>
      <c r="R138" s="87"/>
      <c r="S138" s="87"/>
      <c r="T138" s="87"/>
      <c r="U138" s="87"/>
      <c r="V138" s="87"/>
      <c r="W138" s="87"/>
      <c r="X138" s="87"/>
      <c r="Y138" s="87"/>
      <c r="Z138" s="87"/>
      <c r="AA138" s="87"/>
      <c r="AB138" s="87"/>
      <c r="AC138" s="87"/>
      <c r="AD138" s="87"/>
      <c r="AE138" s="87"/>
      <c r="AF138" s="87"/>
      <c r="AG138" s="87"/>
      <c r="AH138" s="87"/>
      <c r="AI138" s="87"/>
      <c r="AJ138" s="87"/>
      <c r="AK138" s="87"/>
      <c r="AL138" s="87"/>
      <c r="AM138" s="87"/>
      <c r="AN138" s="87"/>
      <c r="AO138" s="87"/>
      <c r="AP138" s="87"/>
      <c r="AQ138" s="87"/>
      <c r="AR138" s="87"/>
      <c r="AS138" s="87"/>
      <c r="AT138" s="87"/>
      <c r="AU138" s="87"/>
      <c r="AV138" s="87"/>
      <c r="AW138" s="87"/>
      <c r="AX138" s="87"/>
      <c r="AY138" s="87"/>
      <c r="AZ138" s="87"/>
      <c r="BA138" s="87"/>
      <c r="BB138" s="87"/>
      <c r="BC138" s="87"/>
      <c r="BD138" s="87"/>
      <c r="BE138" s="87"/>
      <c r="BF138" s="87"/>
      <c r="BG138" s="87"/>
      <c r="BH138" s="87"/>
      <c r="BI138" s="87"/>
      <c r="BJ138" s="87"/>
      <c r="BK138" s="87"/>
      <c r="BL138" s="87"/>
      <c r="BM138" s="87"/>
    </row>
    <row r="139" spans="8:65" x14ac:dyDescent="0.2">
      <c r="H139" s="87"/>
      <c r="I139" s="87"/>
      <c r="J139" s="87"/>
      <c r="K139" s="87"/>
      <c r="L139" s="87"/>
      <c r="M139" s="87"/>
      <c r="N139" s="87"/>
      <c r="O139" s="87"/>
      <c r="P139" s="87"/>
      <c r="Q139" s="87"/>
      <c r="R139" s="87"/>
      <c r="S139" s="87"/>
      <c r="T139" s="87"/>
      <c r="U139" s="87"/>
      <c r="V139" s="87"/>
      <c r="W139" s="87"/>
      <c r="X139" s="87"/>
      <c r="Y139" s="87"/>
      <c r="Z139" s="87"/>
      <c r="AA139" s="87"/>
      <c r="AB139" s="87"/>
      <c r="AC139" s="87"/>
      <c r="AD139" s="87"/>
      <c r="AE139" s="87"/>
      <c r="AF139" s="87"/>
      <c r="AG139" s="87"/>
      <c r="AH139" s="87"/>
      <c r="AI139" s="87"/>
      <c r="AJ139" s="87"/>
      <c r="AK139" s="87"/>
      <c r="AL139" s="87"/>
      <c r="AM139" s="87"/>
      <c r="AN139" s="87"/>
      <c r="AO139" s="87"/>
      <c r="AP139" s="87"/>
      <c r="AQ139" s="87"/>
      <c r="AR139" s="87"/>
      <c r="AS139" s="87"/>
      <c r="AT139" s="87"/>
      <c r="AU139" s="87"/>
      <c r="AV139" s="87"/>
      <c r="AW139" s="87"/>
      <c r="AX139" s="87"/>
      <c r="AY139" s="87"/>
      <c r="AZ139" s="87"/>
      <c r="BA139" s="87"/>
      <c r="BB139" s="87"/>
      <c r="BC139" s="87"/>
      <c r="BD139" s="87"/>
      <c r="BE139" s="87"/>
      <c r="BF139" s="87"/>
      <c r="BG139" s="87"/>
      <c r="BH139" s="87"/>
      <c r="BI139" s="87"/>
      <c r="BJ139" s="87"/>
      <c r="BK139" s="87"/>
      <c r="BL139" s="87"/>
      <c r="BM139" s="87"/>
    </row>
    <row r="140" spans="8:65" x14ac:dyDescent="0.2">
      <c r="H140" s="87"/>
      <c r="I140" s="87"/>
      <c r="J140" s="87"/>
      <c r="K140" s="87"/>
      <c r="L140" s="87"/>
      <c r="M140" s="87"/>
      <c r="N140" s="87"/>
      <c r="O140" s="87"/>
      <c r="P140" s="87"/>
      <c r="Q140" s="87"/>
      <c r="R140" s="87"/>
      <c r="S140" s="87"/>
      <c r="T140" s="87"/>
      <c r="U140" s="87"/>
      <c r="V140" s="87"/>
      <c r="W140" s="87"/>
      <c r="X140" s="87"/>
      <c r="Y140" s="87"/>
      <c r="Z140" s="87"/>
      <c r="AA140" s="87"/>
      <c r="AB140" s="87"/>
      <c r="AC140" s="87"/>
      <c r="AD140" s="87"/>
      <c r="AE140" s="87"/>
      <c r="AF140" s="87"/>
      <c r="AG140" s="87"/>
      <c r="AH140" s="87"/>
      <c r="AI140" s="87"/>
      <c r="AJ140" s="87"/>
      <c r="AK140" s="87"/>
      <c r="AL140" s="87"/>
      <c r="AM140" s="87"/>
      <c r="AN140" s="87"/>
      <c r="AO140" s="87"/>
      <c r="AP140" s="87"/>
      <c r="AQ140" s="87"/>
      <c r="AR140" s="87"/>
      <c r="AS140" s="87"/>
      <c r="AT140" s="87"/>
      <c r="AU140" s="87"/>
      <c r="AV140" s="87"/>
      <c r="AW140" s="87"/>
      <c r="AX140" s="87"/>
      <c r="AY140" s="87"/>
      <c r="AZ140" s="87"/>
      <c r="BA140" s="87"/>
      <c r="BB140" s="87"/>
      <c r="BC140" s="87"/>
      <c r="BD140" s="87"/>
      <c r="BE140" s="87"/>
      <c r="BF140" s="87"/>
      <c r="BG140" s="87"/>
      <c r="BH140" s="87"/>
      <c r="BI140" s="87"/>
      <c r="BJ140" s="87"/>
      <c r="BK140" s="87"/>
      <c r="BL140" s="87"/>
      <c r="BM140" s="87"/>
    </row>
    <row r="141" spans="8:65" x14ac:dyDescent="0.2">
      <c r="H141" s="87"/>
      <c r="I141" s="87"/>
      <c r="J141" s="87"/>
      <c r="K141" s="87"/>
      <c r="L141" s="87"/>
      <c r="M141" s="87"/>
      <c r="N141" s="87"/>
      <c r="O141" s="87"/>
      <c r="P141" s="87"/>
      <c r="Q141" s="87"/>
      <c r="R141" s="87"/>
      <c r="S141" s="87"/>
      <c r="T141" s="87"/>
      <c r="U141" s="87"/>
      <c r="V141" s="87"/>
      <c r="W141" s="87"/>
      <c r="X141" s="87"/>
      <c r="Y141" s="87"/>
      <c r="Z141" s="87"/>
      <c r="AA141" s="87"/>
      <c r="AB141" s="87"/>
      <c r="AC141" s="87"/>
      <c r="AD141" s="87"/>
      <c r="AE141" s="87"/>
      <c r="AF141" s="87"/>
      <c r="AG141" s="87"/>
      <c r="AH141" s="87"/>
      <c r="AI141" s="87"/>
      <c r="AJ141" s="87"/>
      <c r="AK141" s="87"/>
      <c r="AL141" s="87"/>
      <c r="AM141" s="87"/>
      <c r="AN141" s="87"/>
      <c r="AO141" s="87"/>
      <c r="AP141" s="87"/>
      <c r="AQ141" s="87"/>
      <c r="AR141" s="87"/>
      <c r="AS141" s="87"/>
      <c r="AT141" s="87"/>
      <c r="AU141" s="87"/>
      <c r="AV141" s="87"/>
      <c r="AW141" s="87"/>
      <c r="AX141" s="87"/>
      <c r="AY141" s="87"/>
      <c r="AZ141" s="87"/>
      <c r="BA141" s="87"/>
      <c r="BB141" s="87"/>
      <c r="BC141" s="87"/>
      <c r="BD141" s="87"/>
      <c r="BE141" s="87"/>
      <c r="BF141" s="87"/>
      <c r="BG141" s="87"/>
      <c r="BH141" s="87"/>
      <c r="BI141" s="87"/>
      <c r="BJ141" s="87"/>
      <c r="BK141" s="87"/>
      <c r="BL141" s="87"/>
      <c r="BM141" s="87"/>
    </row>
    <row r="142" spans="8:65" x14ac:dyDescent="0.2">
      <c r="H142" s="87"/>
      <c r="I142" s="87"/>
      <c r="J142" s="87"/>
      <c r="K142" s="87"/>
      <c r="L142" s="87"/>
      <c r="M142" s="87"/>
      <c r="N142" s="87"/>
      <c r="O142" s="87"/>
      <c r="P142" s="87"/>
      <c r="Q142" s="87"/>
      <c r="R142" s="87"/>
      <c r="S142" s="87"/>
      <c r="T142" s="87"/>
      <c r="U142" s="87"/>
      <c r="V142" s="87"/>
      <c r="W142" s="87"/>
      <c r="X142" s="87"/>
      <c r="Y142" s="87"/>
      <c r="Z142" s="87"/>
      <c r="AA142" s="87"/>
      <c r="AB142" s="87"/>
      <c r="AC142" s="87"/>
      <c r="AD142" s="87"/>
      <c r="AE142" s="87"/>
      <c r="AF142" s="87"/>
      <c r="AG142" s="87"/>
      <c r="AH142" s="87"/>
      <c r="AI142" s="87"/>
      <c r="AJ142" s="87"/>
      <c r="AK142" s="87"/>
      <c r="AL142" s="87"/>
      <c r="AM142" s="87"/>
      <c r="AN142" s="87"/>
      <c r="AO142" s="87"/>
      <c r="AP142" s="87"/>
      <c r="AQ142" s="87"/>
      <c r="AR142" s="87"/>
      <c r="AS142" s="87"/>
      <c r="AT142" s="87"/>
      <c r="AU142" s="87"/>
      <c r="AV142" s="87"/>
      <c r="AW142" s="87"/>
      <c r="AX142" s="87"/>
      <c r="AY142" s="87"/>
      <c r="AZ142" s="87"/>
      <c r="BA142" s="87"/>
      <c r="BB142" s="87"/>
      <c r="BC142" s="87"/>
      <c r="BD142" s="87"/>
      <c r="BE142" s="87"/>
      <c r="BF142" s="87"/>
      <c r="BG142" s="87"/>
      <c r="BH142" s="87"/>
      <c r="BI142" s="87"/>
      <c r="BJ142" s="87"/>
      <c r="BK142" s="87"/>
      <c r="BL142" s="87"/>
      <c r="BM142" s="87"/>
    </row>
    <row r="143" spans="8:65" x14ac:dyDescent="0.2">
      <c r="H143" s="87"/>
      <c r="I143" s="87"/>
      <c r="J143" s="87"/>
      <c r="K143" s="87"/>
      <c r="L143" s="87"/>
      <c r="M143" s="87"/>
      <c r="N143" s="87"/>
      <c r="O143" s="87"/>
      <c r="P143" s="87"/>
      <c r="Q143" s="87"/>
      <c r="R143" s="87"/>
      <c r="S143" s="87"/>
      <c r="T143" s="87"/>
      <c r="U143" s="87"/>
      <c r="V143" s="87"/>
      <c r="W143" s="87"/>
      <c r="X143" s="87"/>
      <c r="Y143" s="87"/>
      <c r="Z143" s="87"/>
      <c r="AA143" s="87"/>
      <c r="AB143" s="87"/>
      <c r="AC143" s="87"/>
      <c r="AD143" s="87"/>
      <c r="AE143" s="87"/>
      <c r="AF143" s="87"/>
      <c r="AG143" s="87"/>
      <c r="AH143" s="87"/>
      <c r="AI143" s="87"/>
      <c r="AJ143" s="87"/>
      <c r="AK143" s="87"/>
      <c r="AL143" s="87"/>
      <c r="AM143" s="87"/>
      <c r="AN143" s="87"/>
      <c r="AO143" s="87"/>
      <c r="AP143" s="87"/>
      <c r="AQ143" s="87"/>
      <c r="AR143" s="87"/>
      <c r="AS143" s="87"/>
      <c r="AT143" s="87"/>
      <c r="AU143" s="87"/>
      <c r="AV143" s="87"/>
      <c r="AW143" s="87"/>
      <c r="AX143" s="87"/>
      <c r="AY143" s="87"/>
      <c r="AZ143" s="87"/>
      <c r="BA143" s="87"/>
      <c r="BB143" s="87"/>
      <c r="BC143" s="87"/>
      <c r="BD143" s="87"/>
      <c r="BE143" s="87"/>
      <c r="BF143" s="87"/>
      <c r="BG143" s="87"/>
      <c r="BH143" s="87"/>
      <c r="BI143" s="87"/>
      <c r="BJ143" s="87"/>
      <c r="BK143" s="87"/>
      <c r="BL143" s="87"/>
      <c r="BM143" s="87"/>
    </row>
    <row r="144" spans="8:65" x14ac:dyDescent="0.2">
      <c r="H144" s="87"/>
      <c r="I144" s="87"/>
      <c r="J144" s="87"/>
      <c r="K144" s="87"/>
      <c r="L144" s="87"/>
      <c r="M144" s="87"/>
      <c r="N144" s="87"/>
      <c r="O144" s="87"/>
      <c r="P144" s="87"/>
      <c r="Q144" s="87"/>
      <c r="R144" s="87"/>
      <c r="S144" s="87"/>
      <c r="T144" s="87"/>
      <c r="U144" s="87"/>
      <c r="V144" s="87"/>
      <c r="W144" s="87"/>
      <c r="X144" s="87"/>
      <c r="Y144" s="87"/>
      <c r="Z144" s="87"/>
      <c r="AA144" s="87"/>
      <c r="AB144" s="87"/>
      <c r="AC144" s="87"/>
      <c r="AD144" s="87"/>
      <c r="AE144" s="87"/>
      <c r="AF144" s="87"/>
      <c r="AG144" s="87"/>
      <c r="AH144" s="87"/>
      <c r="AI144" s="87"/>
      <c r="AJ144" s="87"/>
      <c r="AK144" s="87"/>
      <c r="AL144" s="87"/>
      <c r="AM144" s="87"/>
      <c r="AN144" s="87"/>
      <c r="AO144" s="87"/>
      <c r="AP144" s="87"/>
      <c r="AQ144" s="87"/>
      <c r="AR144" s="87"/>
      <c r="AS144" s="87"/>
      <c r="AT144" s="87"/>
      <c r="AU144" s="87"/>
      <c r="AV144" s="87"/>
      <c r="AW144" s="87"/>
      <c r="AX144" s="87"/>
      <c r="AY144" s="87"/>
      <c r="AZ144" s="87"/>
      <c r="BA144" s="87"/>
      <c r="BB144" s="87"/>
      <c r="BC144" s="87"/>
      <c r="BD144" s="87"/>
      <c r="BE144" s="87"/>
      <c r="BF144" s="87"/>
      <c r="BG144" s="87"/>
      <c r="BH144" s="87"/>
      <c r="BI144" s="87"/>
      <c r="BJ144" s="87"/>
      <c r="BK144" s="87"/>
      <c r="BL144" s="87"/>
      <c r="BM144" s="87"/>
    </row>
    <row r="145" spans="8:65" x14ac:dyDescent="0.2">
      <c r="H145" s="87"/>
      <c r="I145" s="87"/>
      <c r="J145" s="87"/>
      <c r="K145" s="87"/>
      <c r="L145" s="87"/>
      <c r="M145" s="87"/>
      <c r="N145" s="87"/>
      <c r="O145" s="87"/>
      <c r="P145" s="87"/>
      <c r="Q145" s="87"/>
      <c r="R145" s="87"/>
      <c r="S145" s="87"/>
      <c r="T145" s="87"/>
      <c r="U145" s="87"/>
      <c r="V145" s="87"/>
      <c r="W145" s="87"/>
      <c r="X145" s="87"/>
      <c r="Y145" s="87"/>
      <c r="Z145" s="87"/>
      <c r="AA145" s="87"/>
      <c r="AB145" s="87"/>
      <c r="AC145" s="87"/>
      <c r="AD145" s="87"/>
      <c r="AE145" s="87"/>
      <c r="AF145" s="87"/>
      <c r="AG145" s="87"/>
      <c r="AH145" s="87"/>
      <c r="AI145" s="87"/>
      <c r="AJ145" s="87"/>
      <c r="AK145" s="87"/>
      <c r="AL145" s="87"/>
      <c r="AM145" s="87"/>
      <c r="AN145" s="87"/>
      <c r="AO145" s="87"/>
      <c r="AP145" s="87"/>
      <c r="AQ145" s="87"/>
      <c r="AR145" s="87"/>
      <c r="AS145" s="87"/>
      <c r="AT145" s="87"/>
      <c r="AU145" s="87"/>
      <c r="AV145" s="87"/>
      <c r="AW145" s="87"/>
      <c r="AX145" s="87"/>
      <c r="AY145" s="87"/>
      <c r="AZ145" s="87"/>
      <c r="BA145" s="87"/>
      <c r="BB145" s="87"/>
      <c r="BC145" s="87"/>
      <c r="BD145" s="87"/>
      <c r="BE145" s="87"/>
      <c r="BF145" s="87"/>
      <c r="BG145" s="87"/>
      <c r="BH145" s="87"/>
      <c r="BI145" s="87"/>
      <c r="BJ145" s="87"/>
      <c r="BK145" s="87"/>
      <c r="BL145" s="87"/>
      <c r="BM145" s="87"/>
    </row>
    <row r="146" spans="8:65" x14ac:dyDescent="0.2">
      <c r="H146" s="87"/>
      <c r="I146" s="87"/>
      <c r="J146" s="87"/>
      <c r="K146" s="87"/>
      <c r="L146" s="87"/>
      <c r="M146" s="87"/>
      <c r="N146" s="87"/>
      <c r="O146" s="87"/>
      <c r="P146" s="87"/>
      <c r="Q146" s="87"/>
      <c r="R146" s="87"/>
      <c r="S146" s="87"/>
      <c r="T146" s="87"/>
      <c r="U146" s="87"/>
      <c r="V146" s="87"/>
      <c r="W146" s="87"/>
      <c r="X146" s="87"/>
      <c r="Y146" s="87"/>
      <c r="Z146" s="87"/>
      <c r="AA146" s="87"/>
      <c r="AB146" s="87"/>
      <c r="AC146" s="87"/>
      <c r="AD146" s="87"/>
      <c r="AE146" s="87"/>
      <c r="AF146" s="87"/>
      <c r="AG146" s="87"/>
      <c r="AH146" s="87"/>
      <c r="AI146" s="87"/>
      <c r="AJ146" s="87"/>
      <c r="AK146" s="87"/>
      <c r="AL146" s="87"/>
      <c r="AM146" s="87"/>
      <c r="AN146" s="87"/>
      <c r="AO146" s="87"/>
      <c r="AP146" s="87"/>
      <c r="AQ146" s="87"/>
      <c r="AR146" s="87"/>
      <c r="AS146" s="87"/>
      <c r="AT146" s="87"/>
      <c r="AU146" s="87"/>
      <c r="AV146" s="87"/>
      <c r="AW146" s="87"/>
      <c r="AX146" s="87"/>
      <c r="AY146" s="87"/>
      <c r="AZ146" s="87"/>
      <c r="BA146" s="87"/>
      <c r="BB146" s="87"/>
      <c r="BC146" s="87"/>
      <c r="BD146" s="87"/>
      <c r="BE146" s="87"/>
      <c r="BF146" s="87"/>
      <c r="BG146" s="87"/>
      <c r="BH146" s="87"/>
      <c r="BI146" s="87"/>
      <c r="BJ146" s="87"/>
      <c r="BK146" s="87"/>
      <c r="BL146" s="87"/>
      <c r="BM146" s="87"/>
    </row>
    <row r="147" spans="8:65" x14ac:dyDescent="0.2">
      <c r="H147" s="87"/>
      <c r="I147" s="87"/>
      <c r="J147" s="87"/>
      <c r="K147" s="87"/>
      <c r="L147" s="87"/>
      <c r="M147" s="87"/>
      <c r="N147" s="87"/>
      <c r="O147" s="87"/>
      <c r="P147" s="87"/>
      <c r="Q147" s="87"/>
      <c r="R147" s="87"/>
      <c r="S147" s="87"/>
      <c r="T147" s="87"/>
      <c r="U147" s="87"/>
      <c r="V147" s="87"/>
      <c r="W147" s="87"/>
      <c r="X147" s="87"/>
      <c r="Y147" s="87"/>
      <c r="Z147" s="87"/>
      <c r="AA147" s="87"/>
      <c r="AB147" s="87"/>
      <c r="AC147" s="87"/>
      <c r="AD147" s="87"/>
      <c r="AE147" s="87"/>
      <c r="AF147" s="87"/>
      <c r="AG147" s="87"/>
      <c r="AH147" s="87"/>
      <c r="AI147" s="87"/>
      <c r="AJ147" s="87"/>
      <c r="AK147" s="87"/>
      <c r="AL147" s="87"/>
      <c r="AM147" s="87"/>
      <c r="AN147" s="87"/>
      <c r="AO147" s="87"/>
      <c r="AP147" s="87"/>
      <c r="AQ147" s="87"/>
      <c r="AR147" s="87"/>
      <c r="AS147" s="87"/>
      <c r="AT147" s="87"/>
      <c r="AU147" s="87"/>
      <c r="AV147" s="87"/>
      <c r="AW147" s="87"/>
      <c r="AX147" s="87"/>
      <c r="AY147" s="87"/>
      <c r="AZ147" s="87"/>
      <c r="BA147" s="87"/>
      <c r="BB147" s="87"/>
      <c r="BC147" s="87"/>
      <c r="BD147" s="87"/>
      <c r="BE147" s="87"/>
      <c r="BF147" s="87"/>
      <c r="BG147" s="87"/>
      <c r="BH147" s="87"/>
      <c r="BI147" s="87"/>
      <c r="BJ147" s="87"/>
      <c r="BK147" s="87"/>
      <c r="BL147" s="87"/>
      <c r="BM147" s="87"/>
    </row>
    <row r="148" spans="8:65" x14ac:dyDescent="0.2">
      <c r="H148" s="87"/>
      <c r="I148" s="87"/>
      <c r="J148" s="87"/>
      <c r="K148" s="87"/>
      <c r="L148" s="87"/>
      <c r="M148" s="87"/>
      <c r="N148" s="87"/>
      <c r="O148" s="87"/>
      <c r="P148" s="87"/>
      <c r="Q148" s="87"/>
      <c r="R148" s="87"/>
      <c r="S148" s="87"/>
      <c r="T148" s="87"/>
      <c r="U148" s="87"/>
      <c r="V148" s="87"/>
      <c r="W148" s="87"/>
      <c r="X148" s="87"/>
      <c r="Y148" s="87"/>
      <c r="Z148" s="87"/>
      <c r="AA148" s="87"/>
      <c r="AB148" s="87"/>
      <c r="AC148" s="87"/>
      <c r="AD148" s="87"/>
      <c r="AE148" s="87"/>
      <c r="AF148" s="87"/>
      <c r="AG148" s="87"/>
      <c r="AH148" s="87"/>
      <c r="AI148" s="87"/>
      <c r="AJ148" s="87"/>
      <c r="AK148" s="87"/>
      <c r="AL148" s="87"/>
      <c r="AM148" s="87"/>
      <c r="AN148" s="87"/>
      <c r="AO148" s="87"/>
      <c r="AP148" s="87"/>
      <c r="AQ148" s="87"/>
      <c r="AR148" s="87"/>
      <c r="AS148" s="87"/>
      <c r="AT148" s="87"/>
      <c r="AU148" s="87"/>
      <c r="AV148" s="87"/>
      <c r="AW148" s="87"/>
      <c r="AX148" s="87"/>
      <c r="AY148" s="87"/>
      <c r="AZ148" s="87"/>
      <c r="BA148" s="87"/>
      <c r="BB148" s="87"/>
      <c r="BC148" s="87"/>
      <c r="BD148" s="87"/>
      <c r="BE148" s="87"/>
      <c r="BF148" s="87"/>
      <c r="BG148" s="87"/>
      <c r="BH148" s="87"/>
      <c r="BI148" s="87"/>
      <c r="BJ148" s="87"/>
      <c r="BK148" s="87"/>
      <c r="BL148" s="87"/>
      <c r="BM148" s="87"/>
    </row>
    <row r="149" spans="8:65" x14ac:dyDescent="0.2">
      <c r="H149" s="87"/>
      <c r="I149" s="87"/>
      <c r="J149" s="87"/>
      <c r="K149" s="87"/>
      <c r="L149" s="87"/>
      <c r="M149" s="87"/>
      <c r="N149" s="87"/>
      <c r="O149" s="87"/>
      <c r="P149" s="87"/>
      <c r="Q149" s="87"/>
      <c r="R149" s="87"/>
      <c r="S149" s="87"/>
      <c r="T149" s="87"/>
      <c r="U149" s="87"/>
      <c r="V149" s="87"/>
      <c r="W149" s="87"/>
      <c r="X149" s="87"/>
      <c r="Y149" s="87"/>
      <c r="Z149" s="87"/>
      <c r="AA149" s="87"/>
      <c r="AB149" s="87"/>
      <c r="AC149" s="87"/>
      <c r="AD149" s="87"/>
      <c r="AE149" s="87"/>
      <c r="AF149" s="87"/>
      <c r="AG149" s="87"/>
      <c r="AH149" s="87"/>
      <c r="AI149" s="87"/>
      <c r="AJ149" s="87"/>
      <c r="AK149" s="87"/>
      <c r="AL149" s="87"/>
      <c r="AM149" s="87"/>
      <c r="AN149" s="87"/>
      <c r="AO149" s="87"/>
      <c r="AP149" s="87"/>
      <c r="AQ149" s="87"/>
      <c r="AR149" s="87"/>
      <c r="AS149" s="87"/>
      <c r="AT149" s="87"/>
      <c r="AU149" s="87"/>
      <c r="AV149" s="87"/>
      <c r="AW149" s="87"/>
      <c r="AX149" s="87"/>
      <c r="AY149" s="87"/>
      <c r="AZ149" s="87"/>
      <c r="BA149" s="87"/>
      <c r="BB149" s="87"/>
      <c r="BC149" s="87"/>
      <c r="BD149" s="87"/>
      <c r="BE149" s="87"/>
      <c r="BF149" s="87"/>
      <c r="BG149" s="87"/>
      <c r="BH149" s="87"/>
      <c r="BI149" s="87"/>
      <c r="BJ149" s="87"/>
      <c r="BK149" s="87"/>
      <c r="BL149" s="87"/>
      <c r="BM149" s="87"/>
    </row>
    <row r="150" spans="8:65" x14ac:dyDescent="0.2">
      <c r="H150" s="87"/>
      <c r="I150" s="87"/>
      <c r="J150" s="87"/>
      <c r="K150" s="87"/>
      <c r="L150" s="87"/>
      <c r="M150" s="87"/>
      <c r="N150" s="87"/>
      <c r="O150" s="87"/>
      <c r="P150" s="87"/>
      <c r="Q150" s="87"/>
      <c r="R150" s="87"/>
      <c r="S150" s="87"/>
      <c r="T150" s="87"/>
      <c r="U150" s="87"/>
      <c r="V150" s="87"/>
      <c r="W150" s="87"/>
      <c r="X150" s="87"/>
      <c r="Y150" s="87"/>
      <c r="Z150" s="87"/>
      <c r="AA150" s="87"/>
      <c r="AB150" s="87"/>
      <c r="AC150" s="87"/>
      <c r="AD150" s="87"/>
      <c r="AE150" s="87"/>
      <c r="AF150" s="87"/>
      <c r="AG150" s="87"/>
      <c r="AH150" s="87"/>
      <c r="AI150" s="87"/>
      <c r="AJ150" s="87"/>
      <c r="AK150" s="87"/>
      <c r="AL150" s="87"/>
      <c r="AM150" s="87"/>
      <c r="AN150" s="87"/>
      <c r="AO150" s="87"/>
      <c r="AP150" s="87"/>
      <c r="AQ150" s="87"/>
      <c r="AR150" s="87"/>
      <c r="AS150" s="87"/>
      <c r="AT150" s="87"/>
      <c r="AU150" s="87"/>
      <c r="AV150" s="87"/>
      <c r="AW150" s="87"/>
      <c r="AX150" s="87"/>
      <c r="AY150" s="87"/>
      <c r="AZ150" s="87"/>
      <c r="BA150" s="87"/>
      <c r="BB150" s="87"/>
      <c r="BC150" s="87"/>
      <c r="BD150" s="87"/>
      <c r="BE150" s="87"/>
      <c r="BF150" s="87"/>
      <c r="BG150" s="87"/>
      <c r="BH150" s="87"/>
      <c r="BI150" s="87"/>
      <c r="BJ150" s="87"/>
      <c r="BK150" s="87"/>
      <c r="BL150" s="87"/>
      <c r="BM150" s="87"/>
    </row>
    <row r="151" spans="8:65" x14ac:dyDescent="0.2">
      <c r="H151" s="87"/>
      <c r="I151" s="87"/>
      <c r="J151" s="87"/>
      <c r="K151" s="87"/>
      <c r="L151" s="87"/>
      <c r="M151" s="87"/>
      <c r="N151" s="87"/>
      <c r="O151" s="87"/>
      <c r="P151" s="87"/>
      <c r="Q151" s="87"/>
      <c r="R151" s="87"/>
      <c r="S151" s="87"/>
      <c r="T151" s="87"/>
      <c r="U151" s="87"/>
      <c r="V151" s="87"/>
      <c r="W151" s="87"/>
      <c r="X151" s="87"/>
      <c r="Y151" s="87"/>
      <c r="Z151" s="87"/>
      <c r="AA151" s="87"/>
      <c r="AB151" s="87"/>
      <c r="AC151" s="87"/>
      <c r="AD151" s="87"/>
      <c r="AE151" s="87"/>
      <c r="AF151" s="87"/>
      <c r="AG151" s="87"/>
      <c r="AH151" s="87"/>
      <c r="AI151" s="87"/>
      <c r="AJ151" s="87"/>
      <c r="AK151" s="87"/>
      <c r="AL151" s="87"/>
      <c r="AM151" s="87"/>
      <c r="AN151" s="87"/>
      <c r="AO151" s="87"/>
      <c r="AP151" s="87"/>
      <c r="AQ151" s="87"/>
      <c r="AR151" s="87"/>
      <c r="AS151" s="87"/>
      <c r="AT151" s="87"/>
      <c r="AU151" s="87"/>
      <c r="AV151" s="87"/>
      <c r="AW151" s="87"/>
      <c r="AX151" s="87"/>
      <c r="AY151" s="87"/>
      <c r="AZ151" s="87"/>
      <c r="BA151" s="87"/>
      <c r="BB151" s="87"/>
      <c r="BC151" s="87"/>
      <c r="BD151" s="87"/>
      <c r="BE151" s="87"/>
      <c r="BF151" s="87"/>
      <c r="BG151" s="87"/>
      <c r="BH151" s="87"/>
      <c r="BI151" s="87"/>
      <c r="BJ151" s="87"/>
      <c r="BK151" s="87"/>
      <c r="BL151" s="87"/>
      <c r="BM151" s="87"/>
    </row>
    <row r="152" spans="8:65" x14ac:dyDescent="0.2">
      <c r="H152" s="87"/>
      <c r="I152" s="87"/>
      <c r="J152" s="87"/>
      <c r="K152" s="87"/>
      <c r="L152" s="87"/>
      <c r="M152" s="87"/>
      <c r="N152" s="87"/>
      <c r="O152" s="87"/>
      <c r="P152" s="87"/>
      <c r="Q152" s="87"/>
      <c r="R152" s="87"/>
      <c r="S152" s="87"/>
      <c r="T152" s="87"/>
      <c r="U152" s="87"/>
      <c r="V152" s="87"/>
      <c r="W152" s="87"/>
      <c r="X152" s="87"/>
      <c r="Y152" s="87"/>
      <c r="Z152" s="87"/>
      <c r="AA152" s="87"/>
      <c r="AB152" s="87"/>
      <c r="AC152" s="87"/>
      <c r="AD152" s="87"/>
      <c r="AE152" s="87"/>
      <c r="AF152" s="87"/>
      <c r="AG152" s="87"/>
      <c r="AH152" s="87"/>
      <c r="AI152" s="87"/>
      <c r="AJ152" s="87"/>
      <c r="AK152" s="87"/>
      <c r="AL152" s="87"/>
      <c r="AM152" s="87"/>
      <c r="AN152" s="87"/>
      <c r="AO152" s="87"/>
      <c r="AP152" s="87"/>
      <c r="AQ152" s="87"/>
      <c r="AR152" s="87"/>
      <c r="AS152" s="87"/>
      <c r="AT152" s="87"/>
      <c r="AU152" s="87"/>
      <c r="AV152" s="87"/>
      <c r="AW152" s="87"/>
      <c r="AX152" s="87"/>
      <c r="AY152" s="87"/>
      <c r="AZ152" s="87"/>
      <c r="BA152" s="87"/>
      <c r="BB152" s="87"/>
      <c r="BC152" s="87"/>
      <c r="BD152" s="87"/>
      <c r="BE152" s="87"/>
      <c r="BF152" s="87"/>
      <c r="BG152" s="87"/>
      <c r="BH152" s="87"/>
      <c r="BI152" s="87"/>
      <c r="BJ152" s="87"/>
      <c r="BK152" s="87"/>
      <c r="BL152" s="87"/>
      <c r="BM152" s="87"/>
    </row>
    <row r="153" spans="8:65" x14ac:dyDescent="0.2">
      <c r="H153" s="87"/>
      <c r="I153" s="87"/>
      <c r="J153" s="87"/>
      <c r="K153" s="87"/>
      <c r="L153" s="87"/>
      <c r="M153" s="87"/>
      <c r="N153" s="87"/>
      <c r="O153" s="87"/>
      <c r="P153" s="87"/>
      <c r="Q153" s="87"/>
      <c r="R153" s="87"/>
      <c r="S153" s="87"/>
      <c r="T153" s="87"/>
      <c r="U153" s="87"/>
      <c r="V153" s="87"/>
      <c r="W153" s="87"/>
      <c r="X153" s="87"/>
      <c r="Y153" s="87"/>
      <c r="Z153" s="87"/>
      <c r="AA153" s="87"/>
      <c r="AB153" s="87"/>
      <c r="AC153" s="87"/>
      <c r="AD153" s="87"/>
      <c r="AE153" s="87"/>
      <c r="AF153" s="87"/>
      <c r="AG153" s="87"/>
      <c r="AH153" s="87"/>
      <c r="AI153" s="87"/>
      <c r="AJ153" s="87"/>
      <c r="AK153" s="87"/>
      <c r="AL153" s="87"/>
      <c r="AM153" s="87"/>
      <c r="AN153" s="87"/>
      <c r="AO153" s="87"/>
      <c r="AP153" s="87"/>
      <c r="AQ153" s="87"/>
      <c r="AR153" s="87"/>
      <c r="AS153" s="87"/>
      <c r="AT153" s="87"/>
      <c r="AU153" s="87"/>
      <c r="AV153" s="87"/>
      <c r="AW153" s="87"/>
      <c r="AX153" s="87"/>
      <c r="AY153" s="87"/>
      <c r="AZ153" s="87"/>
      <c r="BA153" s="87"/>
      <c r="BB153" s="87"/>
      <c r="BC153" s="87"/>
      <c r="BD153" s="87"/>
      <c r="BE153" s="87"/>
      <c r="BF153" s="87"/>
      <c r="BG153" s="87"/>
      <c r="BH153" s="87"/>
      <c r="BI153" s="87"/>
      <c r="BJ153" s="87"/>
      <c r="BK153" s="87"/>
      <c r="BL153" s="87"/>
      <c r="BM153" s="87"/>
    </row>
    <row r="154" spans="8:65" x14ac:dyDescent="0.2">
      <c r="H154" s="87"/>
      <c r="I154" s="87"/>
      <c r="J154" s="87"/>
      <c r="K154" s="87"/>
      <c r="L154" s="87"/>
      <c r="M154" s="87"/>
      <c r="N154" s="87"/>
      <c r="O154" s="87"/>
      <c r="P154" s="87"/>
      <c r="Q154" s="87"/>
      <c r="R154" s="87"/>
      <c r="S154" s="87"/>
      <c r="T154" s="87"/>
      <c r="U154" s="87"/>
      <c r="V154" s="87"/>
      <c r="W154" s="87"/>
      <c r="X154" s="87"/>
      <c r="Y154" s="87"/>
      <c r="Z154" s="87"/>
      <c r="AA154" s="87"/>
      <c r="AB154" s="87"/>
      <c r="AC154" s="87"/>
      <c r="AD154" s="87"/>
      <c r="AE154" s="87"/>
      <c r="AF154" s="87"/>
      <c r="AG154" s="87"/>
      <c r="AH154" s="87"/>
      <c r="AI154" s="87"/>
      <c r="AJ154" s="87"/>
      <c r="AK154" s="87"/>
      <c r="AL154" s="87"/>
      <c r="AM154" s="87"/>
      <c r="AN154" s="87"/>
      <c r="AO154" s="87"/>
      <c r="AP154" s="87"/>
      <c r="AQ154" s="87"/>
      <c r="AR154" s="87"/>
      <c r="AS154" s="87"/>
      <c r="AT154" s="87"/>
      <c r="AU154" s="87"/>
      <c r="AV154" s="87"/>
      <c r="AW154" s="87"/>
      <c r="AX154" s="87"/>
      <c r="AY154" s="87"/>
      <c r="AZ154" s="87"/>
      <c r="BA154" s="87"/>
      <c r="BB154" s="87"/>
      <c r="BC154" s="87"/>
      <c r="BD154" s="87"/>
      <c r="BE154" s="87"/>
      <c r="BF154" s="87"/>
      <c r="BG154" s="87"/>
      <c r="BH154" s="87"/>
      <c r="BI154" s="87"/>
      <c r="BJ154" s="87"/>
      <c r="BK154" s="87"/>
      <c r="BL154" s="87"/>
      <c r="BM154" s="87"/>
    </row>
    <row r="155" spans="8:65" x14ac:dyDescent="0.2">
      <c r="H155" s="87"/>
      <c r="I155" s="87"/>
      <c r="J155" s="87"/>
      <c r="K155" s="87"/>
      <c r="L155" s="87"/>
      <c r="M155" s="87"/>
      <c r="N155" s="87"/>
      <c r="O155" s="87"/>
      <c r="P155" s="87"/>
      <c r="Q155" s="87"/>
      <c r="R155" s="87"/>
      <c r="S155" s="87"/>
      <c r="T155" s="87"/>
      <c r="U155" s="87"/>
      <c r="V155" s="87"/>
      <c r="W155" s="87"/>
      <c r="X155" s="87"/>
      <c r="Y155" s="87"/>
      <c r="Z155" s="87"/>
      <c r="AA155" s="87"/>
      <c r="AB155" s="87"/>
      <c r="AC155" s="87"/>
      <c r="AD155" s="87"/>
      <c r="AE155" s="87"/>
      <c r="AF155" s="87"/>
      <c r="AG155" s="87"/>
      <c r="AH155" s="87"/>
      <c r="AI155" s="87"/>
      <c r="AJ155" s="87"/>
      <c r="AK155" s="87"/>
      <c r="AL155" s="87"/>
      <c r="AM155" s="87"/>
      <c r="AN155" s="87"/>
      <c r="AO155" s="87"/>
      <c r="AP155" s="87"/>
      <c r="AQ155" s="87"/>
      <c r="AR155" s="87"/>
      <c r="AS155" s="87"/>
      <c r="AT155" s="87"/>
      <c r="AU155" s="87"/>
      <c r="AV155" s="87"/>
      <c r="AW155" s="87"/>
      <c r="AX155" s="87"/>
      <c r="AY155" s="87"/>
      <c r="AZ155" s="87"/>
      <c r="BA155" s="87"/>
      <c r="BB155" s="87"/>
      <c r="BC155" s="87"/>
      <c r="BD155" s="87"/>
      <c r="BE155" s="87"/>
      <c r="BF155" s="87"/>
      <c r="BG155" s="87"/>
      <c r="BH155" s="87"/>
      <c r="BI155" s="87"/>
      <c r="BJ155" s="87"/>
      <c r="BK155" s="87"/>
      <c r="BL155" s="87"/>
      <c r="BM155" s="87"/>
    </row>
    <row r="156" spans="8:65" x14ac:dyDescent="0.2">
      <c r="H156" s="87"/>
      <c r="I156" s="87"/>
      <c r="J156" s="87"/>
      <c r="K156" s="87"/>
      <c r="L156" s="87"/>
      <c r="M156" s="87"/>
      <c r="N156" s="87"/>
      <c r="O156" s="87"/>
      <c r="P156" s="87"/>
      <c r="Q156" s="87"/>
      <c r="R156" s="87"/>
      <c r="S156" s="87"/>
      <c r="T156" s="87"/>
      <c r="U156" s="87"/>
      <c r="V156" s="87"/>
      <c r="W156" s="87"/>
      <c r="X156" s="87"/>
      <c r="Y156" s="87"/>
      <c r="Z156" s="87"/>
      <c r="AA156" s="87"/>
      <c r="AB156" s="87"/>
      <c r="AC156" s="87"/>
      <c r="AD156" s="87"/>
      <c r="AE156" s="87"/>
      <c r="AF156" s="87"/>
      <c r="AG156" s="87"/>
      <c r="AH156" s="87"/>
      <c r="AI156" s="87"/>
      <c r="AJ156" s="87"/>
      <c r="AK156" s="87"/>
      <c r="AL156" s="87"/>
      <c r="AM156" s="87"/>
      <c r="AN156" s="87"/>
      <c r="AO156" s="87"/>
      <c r="AP156" s="87"/>
      <c r="AQ156" s="87"/>
      <c r="AR156" s="87"/>
      <c r="AS156" s="87"/>
      <c r="AT156" s="87"/>
      <c r="AU156" s="87"/>
      <c r="AV156" s="87"/>
      <c r="AW156" s="87"/>
      <c r="AX156" s="87"/>
      <c r="AY156" s="87"/>
      <c r="AZ156" s="87"/>
      <c r="BA156" s="87"/>
      <c r="BB156" s="87"/>
      <c r="BC156" s="87"/>
      <c r="BD156" s="87"/>
      <c r="BE156" s="87"/>
      <c r="BF156" s="87"/>
      <c r="BG156" s="87"/>
      <c r="BH156" s="87"/>
      <c r="BI156" s="87"/>
      <c r="BJ156" s="87"/>
      <c r="BK156" s="87"/>
      <c r="BL156" s="87"/>
      <c r="BM156" s="87"/>
    </row>
    <row r="157" spans="8:65" x14ac:dyDescent="0.2">
      <c r="H157" s="87"/>
      <c r="I157" s="87"/>
      <c r="J157" s="87"/>
      <c r="K157" s="87"/>
      <c r="L157" s="87"/>
      <c r="M157" s="87"/>
      <c r="N157" s="87"/>
      <c r="O157" s="87"/>
      <c r="P157" s="87"/>
      <c r="Q157" s="87"/>
      <c r="R157" s="87"/>
      <c r="S157" s="87"/>
      <c r="T157" s="87"/>
      <c r="U157" s="87"/>
      <c r="V157" s="87"/>
      <c r="W157" s="87"/>
      <c r="X157" s="87"/>
      <c r="Y157" s="87"/>
      <c r="Z157" s="87"/>
      <c r="AA157" s="87"/>
      <c r="AB157" s="87"/>
      <c r="AC157" s="87"/>
      <c r="AD157" s="87"/>
      <c r="AE157" s="87"/>
      <c r="AF157" s="87"/>
      <c r="AG157" s="87"/>
      <c r="AH157" s="87"/>
      <c r="AI157" s="87"/>
      <c r="AJ157" s="87"/>
      <c r="AK157" s="87"/>
      <c r="AL157" s="87"/>
      <c r="AM157" s="87"/>
      <c r="AN157" s="87"/>
      <c r="AO157" s="87"/>
      <c r="AP157" s="87"/>
      <c r="AQ157" s="87"/>
      <c r="AR157" s="87"/>
      <c r="AS157" s="87"/>
      <c r="AT157" s="87"/>
      <c r="AU157" s="87"/>
      <c r="AV157" s="87"/>
      <c r="AW157" s="87"/>
      <c r="AX157" s="87"/>
      <c r="AY157" s="87"/>
      <c r="AZ157" s="87"/>
      <c r="BA157" s="87"/>
      <c r="BB157" s="87"/>
      <c r="BC157" s="87"/>
      <c r="BD157" s="87"/>
      <c r="BE157" s="87"/>
      <c r="BF157" s="87"/>
      <c r="BG157" s="87"/>
      <c r="BH157" s="87"/>
      <c r="BI157" s="87"/>
      <c r="BJ157" s="87"/>
      <c r="BK157" s="87"/>
      <c r="BL157" s="87"/>
      <c r="BM157" s="87"/>
    </row>
    <row r="158" spans="8:65" x14ac:dyDescent="0.2">
      <c r="H158" s="87"/>
      <c r="I158" s="87"/>
      <c r="J158" s="87"/>
      <c r="K158" s="87"/>
      <c r="L158" s="87"/>
      <c r="M158" s="87"/>
      <c r="N158" s="87"/>
      <c r="O158" s="87"/>
      <c r="P158" s="87"/>
      <c r="Q158" s="87"/>
      <c r="R158" s="87"/>
      <c r="S158" s="87"/>
      <c r="T158" s="87"/>
      <c r="U158" s="87"/>
      <c r="V158" s="87"/>
      <c r="W158" s="87"/>
      <c r="X158" s="87"/>
      <c r="Y158" s="87"/>
      <c r="Z158" s="87"/>
      <c r="AA158" s="87"/>
      <c r="AB158" s="87"/>
      <c r="AC158" s="87"/>
      <c r="AD158" s="87"/>
      <c r="AE158" s="87"/>
      <c r="AF158" s="87"/>
      <c r="AG158" s="87"/>
      <c r="AH158" s="87"/>
      <c r="AI158" s="87"/>
      <c r="AJ158" s="87"/>
      <c r="AK158" s="87"/>
      <c r="AL158" s="87"/>
      <c r="AM158" s="87"/>
      <c r="AN158" s="87"/>
      <c r="AO158" s="87"/>
      <c r="AP158" s="87"/>
      <c r="AQ158" s="87"/>
      <c r="AR158" s="87"/>
      <c r="AS158" s="87"/>
      <c r="AT158" s="87"/>
      <c r="AU158" s="87"/>
      <c r="AV158" s="87"/>
      <c r="AW158" s="87"/>
      <c r="AX158" s="87"/>
      <c r="AY158" s="87"/>
      <c r="AZ158" s="87"/>
      <c r="BA158" s="87"/>
      <c r="BB158" s="87"/>
      <c r="BC158" s="87"/>
      <c r="BD158" s="87"/>
      <c r="BE158" s="87"/>
      <c r="BF158" s="87"/>
      <c r="BG158" s="87"/>
      <c r="BH158" s="87"/>
      <c r="BI158" s="87"/>
      <c r="BJ158" s="87"/>
      <c r="BK158" s="87"/>
      <c r="BL158" s="87"/>
      <c r="BM158" s="87"/>
    </row>
    <row r="159" spans="8:65" x14ac:dyDescent="0.2">
      <c r="H159" s="87"/>
      <c r="I159" s="87"/>
      <c r="J159" s="87"/>
      <c r="K159" s="87"/>
      <c r="L159" s="87"/>
      <c r="M159" s="87"/>
      <c r="N159" s="87"/>
      <c r="O159" s="87"/>
      <c r="P159" s="87"/>
      <c r="Q159" s="87"/>
      <c r="R159" s="87"/>
      <c r="S159" s="87"/>
      <c r="T159" s="87"/>
      <c r="U159" s="87"/>
      <c r="V159" s="87"/>
      <c r="W159" s="87"/>
      <c r="X159" s="87"/>
      <c r="Y159" s="87"/>
      <c r="Z159" s="87"/>
      <c r="AA159" s="87"/>
      <c r="AB159" s="87"/>
      <c r="AC159" s="87"/>
      <c r="AD159" s="87"/>
      <c r="AE159" s="87"/>
      <c r="AF159" s="87"/>
      <c r="AG159" s="87"/>
      <c r="AH159" s="87"/>
      <c r="AI159" s="87"/>
      <c r="AJ159" s="87"/>
      <c r="AK159" s="87"/>
      <c r="AL159" s="87"/>
      <c r="AM159" s="87"/>
      <c r="AN159" s="87"/>
      <c r="AO159" s="87"/>
      <c r="AP159" s="87"/>
      <c r="AQ159" s="87"/>
      <c r="AR159" s="87"/>
      <c r="AS159" s="87"/>
      <c r="AT159" s="87"/>
      <c r="AU159" s="87"/>
      <c r="AV159" s="87"/>
      <c r="AW159" s="87"/>
      <c r="AX159" s="87"/>
      <c r="AY159" s="87"/>
      <c r="AZ159" s="87"/>
      <c r="BA159" s="87"/>
      <c r="BB159" s="87"/>
      <c r="BC159" s="87"/>
      <c r="BD159" s="87"/>
      <c r="BE159" s="87"/>
      <c r="BF159" s="87"/>
      <c r="BG159" s="87"/>
      <c r="BH159" s="87"/>
      <c r="BI159" s="87"/>
      <c r="BJ159" s="87"/>
      <c r="BK159" s="87"/>
      <c r="BL159" s="87"/>
      <c r="BM159" s="87"/>
    </row>
    <row r="160" spans="8:65" x14ac:dyDescent="0.2">
      <c r="H160" s="87"/>
      <c r="I160" s="87"/>
      <c r="J160" s="87"/>
      <c r="K160" s="87"/>
      <c r="L160" s="87"/>
      <c r="M160" s="87"/>
      <c r="N160" s="87"/>
      <c r="O160" s="87"/>
      <c r="P160" s="87"/>
      <c r="Q160" s="87"/>
      <c r="R160" s="87"/>
      <c r="S160" s="87"/>
      <c r="T160" s="87"/>
      <c r="U160" s="87"/>
      <c r="V160" s="87"/>
      <c r="W160" s="87"/>
      <c r="X160" s="87"/>
      <c r="Y160" s="87"/>
      <c r="Z160" s="87"/>
      <c r="AA160" s="87"/>
      <c r="AB160" s="87"/>
      <c r="AC160" s="87"/>
      <c r="AD160" s="87"/>
      <c r="AE160" s="87"/>
      <c r="AF160" s="87"/>
      <c r="AG160" s="87"/>
      <c r="AH160" s="87"/>
      <c r="AI160" s="87"/>
      <c r="AJ160" s="87"/>
      <c r="AK160" s="87"/>
      <c r="AL160" s="87"/>
      <c r="AM160" s="87"/>
      <c r="AN160" s="87"/>
      <c r="AO160" s="87"/>
      <c r="AP160" s="87"/>
      <c r="AQ160" s="87"/>
      <c r="AR160" s="87"/>
      <c r="AS160" s="87"/>
      <c r="AT160" s="87"/>
      <c r="AU160" s="87"/>
      <c r="AV160" s="87"/>
      <c r="AW160" s="87"/>
      <c r="AX160" s="87"/>
      <c r="AY160" s="87"/>
      <c r="AZ160" s="87"/>
      <c r="BA160" s="87"/>
      <c r="BB160" s="87"/>
      <c r="BC160" s="87"/>
      <c r="BD160" s="87"/>
      <c r="BE160" s="87"/>
      <c r="BF160" s="87"/>
      <c r="BG160" s="87"/>
      <c r="BH160" s="87"/>
      <c r="BI160" s="87"/>
      <c r="BJ160" s="87"/>
      <c r="BK160" s="87"/>
      <c r="BL160" s="87"/>
      <c r="BM160" s="87"/>
    </row>
    <row r="161" spans="8:65" x14ac:dyDescent="0.2">
      <c r="H161" s="87"/>
      <c r="I161" s="87"/>
      <c r="J161" s="87"/>
      <c r="K161" s="87"/>
      <c r="L161" s="87"/>
      <c r="M161" s="87"/>
      <c r="N161" s="87"/>
      <c r="O161" s="87"/>
      <c r="P161" s="87"/>
      <c r="Q161" s="87"/>
      <c r="R161" s="87"/>
      <c r="S161" s="87"/>
      <c r="T161" s="87"/>
      <c r="U161" s="87"/>
      <c r="V161" s="87"/>
      <c r="W161" s="87"/>
      <c r="X161" s="87"/>
      <c r="Y161" s="87"/>
      <c r="Z161" s="87"/>
      <c r="AA161" s="87"/>
      <c r="AB161" s="87"/>
      <c r="AC161" s="87"/>
      <c r="AD161" s="87"/>
      <c r="AE161" s="87"/>
      <c r="AF161" s="87"/>
      <c r="AG161" s="87"/>
      <c r="AH161" s="87"/>
      <c r="AI161" s="87"/>
      <c r="AJ161" s="87"/>
      <c r="AK161" s="87"/>
      <c r="AL161" s="87"/>
      <c r="AM161" s="87"/>
      <c r="AN161" s="87"/>
      <c r="AO161" s="87"/>
      <c r="AP161" s="87"/>
      <c r="AQ161" s="87"/>
      <c r="AR161" s="87"/>
      <c r="AS161" s="87"/>
      <c r="AT161" s="87"/>
      <c r="AU161" s="87"/>
      <c r="AV161" s="87"/>
      <c r="AW161" s="87"/>
      <c r="AX161" s="87"/>
      <c r="AY161" s="87"/>
      <c r="AZ161" s="87"/>
      <c r="BA161" s="87"/>
      <c r="BB161" s="87"/>
      <c r="BC161" s="87"/>
      <c r="BD161" s="87"/>
      <c r="BE161" s="87"/>
      <c r="BF161" s="87"/>
      <c r="BG161" s="87"/>
      <c r="BH161" s="87"/>
      <c r="BI161" s="87"/>
      <c r="BJ161" s="87"/>
      <c r="BK161" s="87"/>
      <c r="BL161" s="87"/>
      <c r="BM161" s="87"/>
    </row>
    <row r="162" spans="8:65" x14ac:dyDescent="0.2">
      <c r="H162" s="87"/>
      <c r="I162" s="87"/>
      <c r="J162" s="87"/>
      <c r="K162" s="87"/>
      <c r="L162" s="87"/>
      <c r="M162" s="87"/>
      <c r="N162" s="87"/>
      <c r="O162" s="87"/>
      <c r="P162" s="87"/>
      <c r="Q162" s="87"/>
      <c r="R162" s="87"/>
      <c r="S162" s="87"/>
      <c r="T162" s="87"/>
      <c r="U162" s="87"/>
      <c r="V162" s="87"/>
      <c r="W162" s="87"/>
      <c r="X162" s="87"/>
      <c r="Y162" s="87"/>
      <c r="Z162" s="87"/>
      <c r="AA162" s="87"/>
      <c r="AB162" s="87"/>
      <c r="AC162" s="87"/>
      <c r="AD162" s="87"/>
      <c r="AE162" s="87"/>
      <c r="AF162" s="87"/>
      <c r="AG162" s="87"/>
      <c r="AH162" s="87"/>
      <c r="AI162" s="87"/>
      <c r="AJ162" s="87"/>
      <c r="AK162" s="87"/>
      <c r="AL162" s="87"/>
      <c r="AM162" s="87"/>
      <c r="AN162" s="87"/>
      <c r="AO162" s="87"/>
      <c r="AP162" s="87"/>
      <c r="AQ162" s="87"/>
      <c r="AR162" s="87"/>
      <c r="AS162" s="87"/>
      <c r="AT162" s="87"/>
      <c r="AU162" s="87"/>
      <c r="AV162" s="87"/>
      <c r="AW162" s="87"/>
      <c r="AX162" s="87"/>
      <c r="AY162" s="87"/>
      <c r="AZ162" s="87"/>
      <c r="BA162" s="87"/>
      <c r="BB162" s="87"/>
      <c r="BC162" s="87"/>
      <c r="BD162" s="87"/>
      <c r="BE162" s="87"/>
      <c r="BF162" s="87"/>
      <c r="BG162" s="87"/>
      <c r="BH162" s="87"/>
      <c r="BI162" s="87"/>
      <c r="BJ162" s="87"/>
      <c r="BK162" s="87"/>
      <c r="BL162" s="87"/>
      <c r="BM162" s="87"/>
    </row>
    <row r="163" spans="8:65" x14ac:dyDescent="0.2">
      <c r="H163" s="87"/>
      <c r="I163" s="87"/>
      <c r="J163" s="87"/>
      <c r="K163" s="87"/>
      <c r="L163" s="87"/>
      <c r="M163" s="87"/>
      <c r="N163" s="87"/>
      <c r="O163" s="87"/>
      <c r="P163" s="87"/>
      <c r="Q163" s="87"/>
      <c r="R163" s="87"/>
      <c r="S163" s="87"/>
      <c r="T163" s="87"/>
      <c r="U163" s="87"/>
      <c r="V163" s="87"/>
      <c r="W163" s="87"/>
      <c r="X163" s="87"/>
      <c r="Y163" s="87"/>
      <c r="Z163" s="87"/>
      <c r="AA163" s="87"/>
      <c r="AB163" s="87"/>
      <c r="AC163" s="87"/>
      <c r="AD163" s="87"/>
      <c r="AE163" s="87"/>
      <c r="AF163" s="87"/>
      <c r="AG163" s="87"/>
      <c r="AH163" s="87"/>
      <c r="AI163" s="87"/>
      <c r="AJ163" s="87"/>
      <c r="AK163" s="87"/>
      <c r="AL163" s="87"/>
      <c r="AM163" s="87"/>
      <c r="AN163" s="87"/>
      <c r="AO163" s="87"/>
      <c r="AP163" s="87"/>
      <c r="AQ163" s="87"/>
      <c r="AR163" s="87"/>
      <c r="AS163" s="87"/>
      <c r="AT163" s="87"/>
      <c r="AU163" s="87"/>
      <c r="AV163" s="87"/>
      <c r="AW163" s="87"/>
      <c r="AX163" s="87"/>
      <c r="AY163" s="87"/>
      <c r="AZ163" s="87"/>
      <c r="BA163" s="87"/>
      <c r="BB163" s="87"/>
      <c r="BC163" s="87"/>
      <c r="BD163" s="87"/>
      <c r="BE163" s="87"/>
      <c r="BF163" s="87"/>
      <c r="BG163" s="87"/>
      <c r="BH163" s="87"/>
      <c r="BI163" s="87"/>
      <c r="BJ163" s="87"/>
      <c r="BK163" s="87"/>
      <c r="BL163" s="87"/>
      <c r="BM163" s="87"/>
    </row>
    <row r="164" spans="8:65" x14ac:dyDescent="0.2">
      <c r="H164" s="87"/>
      <c r="I164" s="87"/>
      <c r="J164" s="87"/>
      <c r="K164" s="87"/>
      <c r="L164" s="87"/>
      <c r="M164" s="87"/>
      <c r="N164" s="87"/>
      <c r="O164" s="87"/>
      <c r="P164" s="87"/>
      <c r="Q164" s="87"/>
      <c r="R164" s="87"/>
      <c r="S164" s="87"/>
      <c r="T164" s="87"/>
      <c r="U164" s="87"/>
      <c r="V164" s="87"/>
      <c r="W164" s="87"/>
      <c r="X164" s="87"/>
      <c r="Y164" s="87"/>
      <c r="Z164" s="87"/>
      <c r="AA164" s="87"/>
      <c r="AB164" s="87"/>
      <c r="AC164" s="87"/>
      <c r="AD164" s="87"/>
      <c r="AE164" s="87"/>
      <c r="AF164" s="87"/>
      <c r="AG164" s="87"/>
      <c r="AH164" s="87"/>
      <c r="AI164" s="87"/>
      <c r="AJ164" s="87"/>
      <c r="AK164" s="87"/>
      <c r="AL164" s="87"/>
      <c r="AM164" s="87"/>
      <c r="AN164" s="87"/>
      <c r="AO164" s="87"/>
      <c r="AP164" s="87"/>
      <c r="AQ164" s="87"/>
      <c r="AR164" s="87"/>
      <c r="AS164" s="87"/>
      <c r="AT164" s="87"/>
      <c r="AU164" s="87"/>
      <c r="AV164" s="87"/>
      <c r="AW164" s="87"/>
      <c r="AX164" s="87"/>
      <c r="AY164" s="87"/>
      <c r="AZ164" s="87"/>
      <c r="BA164" s="87"/>
      <c r="BB164" s="87"/>
      <c r="BC164" s="87"/>
      <c r="BD164" s="87"/>
      <c r="BE164" s="87"/>
      <c r="BF164" s="87"/>
      <c r="BG164" s="87"/>
      <c r="BH164" s="87"/>
      <c r="BI164" s="87"/>
      <c r="BJ164" s="87"/>
      <c r="BK164" s="87"/>
      <c r="BL164" s="87"/>
      <c r="BM164" s="87"/>
    </row>
    <row r="165" spans="8:65" x14ac:dyDescent="0.2">
      <c r="H165" s="87"/>
      <c r="I165" s="87"/>
      <c r="J165" s="87"/>
      <c r="K165" s="87"/>
      <c r="L165" s="87"/>
      <c r="M165" s="87"/>
      <c r="N165" s="87"/>
      <c r="O165" s="87"/>
      <c r="P165" s="87"/>
      <c r="Q165" s="87"/>
      <c r="R165" s="87"/>
      <c r="S165" s="87"/>
      <c r="T165" s="87"/>
      <c r="U165" s="87"/>
      <c r="V165" s="87"/>
      <c r="W165" s="87"/>
      <c r="X165" s="87"/>
      <c r="Y165" s="87"/>
      <c r="Z165" s="87"/>
      <c r="AA165" s="87"/>
      <c r="AB165" s="87"/>
      <c r="AC165" s="87"/>
      <c r="AD165" s="87"/>
      <c r="AE165" s="87"/>
      <c r="AF165" s="87"/>
      <c r="AG165" s="87"/>
      <c r="AH165" s="87"/>
      <c r="AI165" s="87"/>
      <c r="AJ165" s="87"/>
      <c r="AK165" s="87"/>
      <c r="AL165" s="87"/>
      <c r="AM165" s="87"/>
      <c r="AN165" s="87"/>
      <c r="AO165" s="87"/>
      <c r="AP165" s="87"/>
      <c r="AQ165" s="87"/>
      <c r="AR165" s="87"/>
      <c r="AS165" s="87"/>
      <c r="AT165" s="87"/>
      <c r="AU165" s="87"/>
      <c r="AV165" s="87"/>
      <c r="AW165" s="87"/>
      <c r="AX165" s="87"/>
      <c r="AY165" s="87"/>
      <c r="AZ165" s="87"/>
      <c r="BA165" s="87"/>
      <c r="BB165" s="87"/>
      <c r="BC165" s="87"/>
      <c r="BD165" s="87"/>
      <c r="BE165" s="87"/>
      <c r="BF165" s="87"/>
      <c r="BG165" s="87"/>
      <c r="BH165" s="87"/>
      <c r="BI165" s="87"/>
      <c r="BJ165" s="87"/>
      <c r="BK165" s="87"/>
      <c r="BL165" s="87"/>
      <c r="BM165" s="87"/>
    </row>
    <row r="166" spans="8:65" x14ac:dyDescent="0.2">
      <c r="H166" s="87"/>
      <c r="I166" s="87"/>
      <c r="J166" s="87"/>
      <c r="K166" s="87"/>
      <c r="L166" s="87"/>
      <c r="M166" s="87"/>
      <c r="N166" s="87"/>
      <c r="O166" s="87"/>
      <c r="P166" s="87"/>
      <c r="Q166" s="87"/>
      <c r="R166" s="87"/>
      <c r="S166" s="87"/>
      <c r="T166" s="87"/>
      <c r="U166" s="87"/>
      <c r="V166" s="87"/>
      <c r="W166" s="87"/>
      <c r="X166" s="87"/>
      <c r="Y166" s="87"/>
      <c r="Z166" s="87"/>
      <c r="AA166" s="87"/>
      <c r="AB166" s="87"/>
      <c r="AC166" s="87"/>
      <c r="AD166" s="87"/>
      <c r="AE166" s="87"/>
      <c r="AF166" s="87"/>
      <c r="AG166" s="87"/>
      <c r="AH166" s="87"/>
      <c r="AI166" s="87"/>
      <c r="AJ166" s="87"/>
      <c r="AK166" s="87"/>
      <c r="AL166" s="87"/>
      <c r="AM166" s="87"/>
      <c r="AN166" s="87"/>
      <c r="AO166" s="87"/>
      <c r="AP166" s="87"/>
      <c r="AQ166" s="87"/>
      <c r="AR166" s="87"/>
      <c r="AS166" s="87"/>
      <c r="AT166" s="87"/>
      <c r="AU166" s="87"/>
      <c r="AV166" s="87"/>
      <c r="AW166" s="87"/>
      <c r="AX166" s="87"/>
      <c r="AY166" s="87"/>
      <c r="AZ166" s="87"/>
      <c r="BA166" s="87"/>
      <c r="BB166" s="87"/>
      <c r="BC166" s="87"/>
      <c r="BD166" s="87"/>
      <c r="BE166" s="87"/>
      <c r="BF166" s="87"/>
      <c r="BG166" s="87"/>
      <c r="BH166" s="87"/>
      <c r="BI166" s="87"/>
      <c r="BJ166" s="87"/>
      <c r="BK166" s="87"/>
      <c r="BL166" s="87"/>
      <c r="BM166" s="87"/>
    </row>
    <row r="167" spans="8:65" x14ac:dyDescent="0.2">
      <c r="H167" s="87"/>
      <c r="I167" s="87"/>
      <c r="J167" s="87"/>
      <c r="K167" s="87"/>
      <c r="L167" s="87"/>
      <c r="M167" s="87"/>
      <c r="N167" s="87"/>
      <c r="O167" s="87"/>
      <c r="P167" s="87"/>
      <c r="Q167" s="87"/>
      <c r="R167" s="87"/>
      <c r="S167" s="87"/>
      <c r="T167" s="87"/>
      <c r="U167" s="87"/>
      <c r="V167" s="87"/>
      <c r="W167" s="87"/>
      <c r="X167" s="87"/>
      <c r="Y167" s="87"/>
      <c r="Z167" s="87"/>
      <c r="AA167" s="87"/>
      <c r="AB167" s="87"/>
      <c r="AC167" s="87"/>
      <c r="AD167" s="87"/>
      <c r="AE167" s="87"/>
      <c r="AF167" s="87"/>
      <c r="AG167" s="87"/>
      <c r="AH167" s="87"/>
      <c r="AI167" s="87"/>
      <c r="AJ167" s="87"/>
      <c r="AK167" s="87"/>
      <c r="AL167" s="87"/>
      <c r="AM167" s="87"/>
      <c r="AN167" s="87"/>
      <c r="AO167" s="87"/>
      <c r="AP167" s="87"/>
      <c r="AQ167" s="87"/>
      <c r="AR167" s="87"/>
      <c r="AS167" s="87"/>
      <c r="AT167" s="87"/>
      <c r="AU167" s="87"/>
      <c r="AV167" s="87"/>
      <c r="AW167" s="87"/>
      <c r="AX167" s="87"/>
      <c r="AY167" s="87"/>
      <c r="AZ167" s="87"/>
      <c r="BA167" s="87"/>
      <c r="BB167" s="87"/>
      <c r="BC167" s="87"/>
      <c r="BD167" s="87"/>
      <c r="BE167" s="87"/>
      <c r="BF167" s="87"/>
      <c r="BG167" s="87"/>
      <c r="BH167" s="87"/>
      <c r="BI167" s="87"/>
      <c r="BJ167" s="87"/>
      <c r="BK167" s="87"/>
      <c r="BL167" s="87"/>
      <c r="BM167" s="87"/>
    </row>
    <row r="168" spans="8:65" x14ac:dyDescent="0.2">
      <c r="H168" s="87"/>
      <c r="I168" s="87"/>
      <c r="J168" s="87"/>
      <c r="K168" s="87"/>
      <c r="L168" s="87"/>
      <c r="M168" s="87"/>
      <c r="N168" s="87"/>
      <c r="O168" s="87"/>
      <c r="P168" s="87"/>
      <c r="Q168" s="87"/>
      <c r="R168" s="87"/>
      <c r="S168" s="87"/>
      <c r="T168" s="87"/>
      <c r="U168" s="87"/>
      <c r="V168" s="87"/>
      <c r="W168" s="87"/>
      <c r="X168" s="87"/>
      <c r="Y168" s="87"/>
      <c r="Z168" s="87"/>
      <c r="AA168" s="87"/>
      <c r="AB168" s="87"/>
      <c r="AC168" s="87"/>
      <c r="AD168" s="87"/>
      <c r="AE168" s="87"/>
      <c r="AF168" s="87"/>
      <c r="AG168" s="87"/>
      <c r="AH168" s="87"/>
      <c r="AI168" s="87"/>
      <c r="AJ168" s="87"/>
      <c r="AK168" s="87"/>
      <c r="AL168" s="87"/>
      <c r="AM168" s="87"/>
      <c r="AN168" s="87"/>
      <c r="AO168" s="87"/>
      <c r="AP168" s="87"/>
      <c r="AQ168" s="87"/>
      <c r="AR168" s="87"/>
      <c r="AS168" s="87"/>
      <c r="AT168" s="87"/>
      <c r="AU168" s="87"/>
      <c r="AV168" s="87"/>
      <c r="AW168" s="87"/>
      <c r="AX168" s="87"/>
      <c r="AY168" s="87"/>
      <c r="AZ168" s="87"/>
      <c r="BA168" s="87"/>
      <c r="BB168" s="87"/>
      <c r="BC168" s="87"/>
      <c r="BD168" s="87"/>
      <c r="BE168" s="87"/>
      <c r="BF168" s="87"/>
      <c r="BG168" s="87"/>
      <c r="BH168" s="87"/>
      <c r="BI168" s="87"/>
      <c r="BJ168" s="87"/>
      <c r="BK168" s="87"/>
      <c r="BL168" s="87"/>
      <c r="BM168" s="87"/>
    </row>
    <row r="169" spans="8:65" x14ac:dyDescent="0.2">
      <c r="H169" s="87"/>
      <c r="I169" s="87"/>
      <c r="J169" s="87"/>
      <c r="K169" s="87"/>
      <c r="L169" s="87"/>
      <c r="M169" s="87"/>
      <c r="N169" s="87"/>
      <c r="O169" s="87"/>
      <c r="P169" s="87"/>
      <c r="Q169" s="87"/>
      <c r="R169" s="87"/>
      <c r="S169" s="87"/>
      <c r="T169" s="87"/>
      <c r="U169" s="87"/>
      <c r="V169" s="87"/>
      <c r="W169" s="87"/>
      <c r="X169" s="87"/>
      <c r="Y169" s="87"/>
      <c r="Z169" s="87"/>
      <c r="AA169" s="87"/>
      <c r="AB169" s="87"/>
      <c r="AC169" s="87"/>
      <c r="AD169" s="87"/>
      <c r="AE169" s="87"/>
      <c r="AF169" s="87"/>
      <c r="AG169" s="87"/>
      <c r="AH169" s="87"/>
      <c r="AI169" s="87"/>
      <c r="AJ169" s="87"/>
      <c r="AK169" s="87"/>
      <c r="AL169" s="87"/>
      <c r="AM169" s="87"/>
      <c r="AN169" s="87"/>
      <c r="AO169" s="87"/>
      <c r="AP169" s="87"/>
      <c r="AQ169" s="87"/>
      <c r="AR169" s="87"/>
      <c r="AS169" s="87"/>
      <c r="AT169" s="87"/>
      <c r="AU169" s="87"/>
      <c r="AV169" s="87"/>
      <c r="AW169" s="87"/>
      <c r="AX169" s="87"/>
      <c r="AY169" s="87"/>
      <c r="AZ169" s="87"/>
      <c r="BA169" s="87"/>
      <c r="BB169" s="87"/>
      <c r="BC169" s="87"/>
      <c r="BD169" s="87"/>
      <c r="BE169" s="87"/>
      <c r="BF169" s="87"/>
      <c r="BG169" s="87"/>
      <c r="BH169" s="87"/>
      <c r="BI169" s="87"/>
      <c r="BJ169" s="87"/>
      <c r="BK169" s="87"/>
      <c r="BL169" s="87"/>
      <c r="BM169" s="87"/>
    </row>
    <row r="170" spans="8:65" x14ac:dyDescent="0.2">
      <c r="H170" s="87"/>
      <c r="I170" s="87"/>
      <c r="J170" s="87"/>
      <c r="K170" s="87"/>
      <c r="L170" s="87"/>
      <c r="M170" s="87"/>
      <c r="N170" s="87"/>
      <c r="O170" s="87"/>
      <c r="P170" s="87"/>
      <c r="Q170" s="87"/>
      <c r="R170" s="87"/>
      <c r="S170" s="87"/>
      <c r="T170" s="87"/>
      <c r="U170" s="87"/>
      <c r="V170" s="87"/>
      <c r="W170" s="87"/>
      <c r="X170" s="87"/>
      <c r="Y170" s="87"/>
      <c r="Z170" s="87"/>
      <c r="AA170" s="87"/>
      <c r="AB170" s="87"/>
      <c r="AC170" s="87"/>
      <c r="AD170" s="87"/>
      <c r="AE170" s="87"/>
      <c r="AF170" s="87"/>
      <c r="AG170" s="87"/>
      <c r="AH170" s="87"/>
      <c r="AI170" s="87"/>
      <c r="AJ170" s="87"/>
      <c r="AK170" s="87"/>
      <c r="AL170" s="87"/>
      <c r="AM170" s="87"/>
      <c r="AN170" s="87"/>
      <c r="AO170" s="87"/>
      <c r="AP170" s="87"/>
      <c r="AQ170" s="87"/>
      <c r="AR170" s="87"/>
      <c r="AS170" s="87"/>
      <c r="AT170" s="87"/>
      <c r="AU170" s="87"/>
      <c r="AV170" s="87"/>
      <c r="AW170" s="87"/>
      <c r="AX170" s="87"/>
      <c r="AY170" s="87"/>
      <c r="AZ170" s="87"/>
      <c r="BA170" s="87"/>
      <c r="BB170" s="87"/>
      <c r="BC170" s="87"/>
      <c r="BD170" s="87"/>
      <c r="BE170" s="87"/>
      <c r="BF170" s="87"/>
      <c r="BG170" s="87"/>
      <c r="BH170" s="87"/>
      <c r="BI170" s="87"/>
      <c r="BJ170" s="87"/>
      <c r="BK170" s="87"/>
      <c r="BL170" s="87"/>
      <c r="BM170" s="87"/>
    </row>
    <row r="171" spans="8:65" x14ac:dyDescent="0.2">
      <c r="H171" s="87"/>
      <c r="I171" s="87"/>
      <c r="J171" s="87"/>
      <c r="K171" s="87"/>
      <c r="L171" s="87"/>
      <c r="M171" s="87"/>
      <c r="N171" s="87"/>
      <c r="O171" s="87"/>
      <c r="P171" s="87"/>
      <c r="Q171" s="87"/>
      <c r="R171" s="87"/>
      <c r="S171" s="87"/>
      <c r="T171" s="87"/>
      <c r="U171" s="87"/>
      <c r="V171" s="87"/>
      <c r="W171" s="87"/>
      <c r="X171" s="87"/>
      <c r="Y171" s="87"/>
      <c r="Z171" s="87"/>
      <c r="AA171" s="87"/>
      <c r="AB171" s="87"/>
      <c r="AC171" s="87"/>
      <c r="AD171" s="87"/>
      <c r="AE171" s="87"/>
      <c r="AF171" s="87"/>
      <c r="AG171" s="87"/>
      <c r="AH171" s="87"/>
      <c r="AI171" s="87"/>
      <c r="AJ171" s="87"/>
      <c r="AK171" s="87"/>
      <c r="AL171" s="87"/>
      <c r="AM171" s="87"/>
      <c r="AN171" s="87"/>
      <c r="AO171" s="87"/>
      <c r="AP171" s="87"/>
      <c r="AQ171" s="87"/>
      <c r="AR171" s="87"/>
      <c r="AS171" s="87"/>
      <c r="AT171" s="87"/>
      <c r="AU171" s="87"/>
      <c r="AV171" s="87"/>
      <c r="AW171" s="87"/>
      <c r="AX171" s="87"/>
      <c r="AY171" s="87"/>
      <c r="AZ171" s="87"/>
      <c r="BA171" s="87"/>
      <c r="BB171" s="87"/>
      <c r="BC171" s="87"/>
      <c r="BD171" s="87"/>
      <c r="BE171" s="87"/>
      <c r="BF171" s="87"/>
      <c r="BG171" s="87"/>
      <c r="BH171" s="87"/>
      <c r="BI171" s="87"/>
      <c r="BJ171" s="87"/>
      <c r="BK171" s="87"/>
      <c r="BL171" s="87"/>
      <c r="BM171" s="87"/>
    </row>
    <row r="172" spans="8:65" x14ac:dyDescent="0.2">
      <c r="H172" s="87"/>
      <c r="I172" s="87"/>
      <c r="J172" s="87"/>
      <c r="K172" s="87"/>
      <c r="L172" s="87"/>
      <c r="M172" s="87"/>
      <c r="N172" s="87"/>
      <c r="O172" s="87"/>
      <c r="P172" s="87"/>
      <c r="Q172" s="87"/>
      <c r="R172" s="87"/>
      <c r="S172" s="87"/>
      <c r="T172" s="87"/>
      <c r="U172" s="87"/>
      <c r="V172" s="87"/>
      <c r="W172" s="87"/>
      <c r="X172" s="87"/>
      <c r="Y172" s="87"/>
      <c r="Z172" s="87"/>
      <c r="AA172" s="87"/>
      <c r="AB172" s="87"/>
      <c r="AC172" s="87"/>
      <c r="AD172" s="87"/>
      <c r="AE172" s="87"/>
      <c r="AF172" s="87"/>
      <c r="AG172" s="87"/>
      <c r="AH172" s="87"/>
      <c r="AI172" s="87"/>
      <c r="AJ172" s="87"/>
      <c r="AK172" s="87"/>
      <c r="AL172" s="87"/>
      <c r="AM172" s="87"/>
      <c r="AN172" s="87"/>
      <c r="AO172" s="87"/>
      <c r="AP172" s="87"/>
      <c r="AQ172" s="87"/>
      <c r="AR172" s="87"/>
      <c r="AS172" s="87"/>
      <c r="AT172" s="87"/>
      <c r="AU172" s="87"/>
      <c r="AV172" s="87"/>
      <c r="AW172" s="87"/>
      <c r="AX172" s="87"/>
      <c r="AY172" s="87"/>
      <c r="AZ172" s="87"/>
      <c r="BA172" s="87"/>
      <c r="BB172" s="87"/>
      <c r="BC172" s="87"/>
      <c r="BD172" s="87"/>
      <c r="BE172" s="87"/>
      <c r="BF172" s="87"/>
      <c r="BG172" s="87"/>
      <c r="BH172" s="87"/>
      <c r="BI172" s="87"/>
      <c r="BJ172" s="87"/>
      <c r="BK172" s="87"/>
      <c r="BL172" s="87"/>
      <c r="BM172" s="87"/>
    </row>
    <row r="173" spans="8:65" x14ac:dyDescent="0.2">
      <c r="H173" s="87"/>
      <c r="I173" s="87"/>
      <c r="J173" s="87"/>
      <c r="K173" s="87"/>
      <c r="L173" s="87"/>
      <c r="M173" s="87"/>
      <c r="N173" s="87"/>
      <c r="O173" s="87"/>
      <c r="P173" s="87"/>
      <c r="Q173" s="87"/>
      <c r="R173" s="87"/>
      <c r="S173" s="87"/>
      <c r="T173" s="87"/>
      <c r="U173" s="87"/>
      <c r="V173" s="87"/>
      <c r="W173" s="87"/>
      <c r="X173" s="87"/>
      <c r="Y173" s="87"/>
      <c r="Z173" s="87"/>
      <c r="AA173" s="87"/>
      <c r="AB173" s="87"/>
      <c r="AC173" s="87"/>
      <c r="AD173" s="87"/>
      <c r="AE173" s="87"/>
      <c r="AF173" s="87"/>
      <c r="AG173" s="87"/>
      <c r="AH173" s="87"/>
      <c r="AI173" s="87"/>
      <c r="AJ173" s="87"/>
      <c r="AK173" s="87"/>
      <c r="AL173" s="87"/>
      <c r="AM173" s="87"/>
      <c r="AN173" s="87"/>
      <c r="AO173" s="87"/>
      <c r="AP173" s="87"/>
      <c r="AQ173" s="87"/>
      <c r="AR173" s="87"/>
      <c r="AS173" s="87"/>
      <c r="AT173" s="87"/>
      <c r="AU173" s="87"/>
      <c r="AV173" s="87"/>
      <c r="AW173" s="87"/>
      <c r="AX173" s="87"/>
      <c r="AY173" s="87"/>
      <c r="AZ173" s="87"/>
      <c r="BA173" s="87"/>
      <c r="BB173" s="87"/>
      <c r="BC173" s="87"/>
      <c r="BD173" s="87"/>
      <c r="BE173" s="87"/>
      <c r="BF173" s="87"/>
      <c r="BG173" s="87"/>
      <c r="BH173" s="87"/>
      <c r="BI173" s="87"/>
      <c r="BJ173" s="87"/>
      <c r="BK173" s="87"/>
      <c r="BL173" s="87"/>
      <c r="BM173" s="87"/>
    </row>
    <row r="174" spans="8:65" x14ac:dyDescent="0.2">
      <c r="H174" s="87"/>
      <c r="I174" s="87"/>
      <c r="J174" s="87"/>
      <c r="K174" s="87"/>
      <c r="L174" s="87"/>
      <c r="M174" s="87"/>
      <c r="N174" s="87"/>
      <c r="O174" s="87"/>
      <c r="P174" s="87"/>
      <c r="Q174" s="87"/>
      <c r="R174" s="87"/>
      <c r="S174" s="87"/>
      <c r="T174" s="87"/>
      <c r="U174" s="87"/>
      <c r="V174" s="87"/>
      <c r="W174" s="87"/>
      <c r="X174" s="87"/>
      <c r="Y174" s="87"/>
      <c r="Z174" s="87"/>
      <c r="AA174" s="87"/>
      <c r="AB174" s="87"/>
      <c r="AC174" s="87"/>
      <c r="AD174" s="87"/>
      <c r="AE174" s="87"/>
      <c r="AF174" s="87"/>
      <c r="AG174" s="87"/>
      <c r="AH174" s="87"/>
      <c r="AI174" s="87"/>
      <c r="AJ174" s="87"/>
      <c r="AK174" s="87"/>
      <c r="AL174" s="87"/>
      <c r="AM174" s="87"/>
      <c r="AN174" s="87"/>
      <c r="AO174" s="87"/>
      <c r="AP174" s="87"/>
      <c r="AQ174" s="87"/>
      <c r="AR174" s="87"/>
      <c r="AS174" s="87"/>
      <c r="AT174" s="87"/>
      <c r="AU174" s="87"/>
      <c r="AV174" s="87"/>
      <c r="AW174" s="87"/>
      <c r="AX174" s="87"/>
      <c r="AY174" s="87"/>
      <c r="AZ174" s="87"/>
      <c r="BA174" s="87"/>
      <c r="BB174" s="87"/>
      <c r="BC174" s="87"/>
      <c r="BD174" s="87"/>
      <c r="BE174" s="87"/>
      <c r="BF174" s="87"/>
      <c r="BG174" s="87"/>
      <c r="BH174" s="87"/>
      <c r="BI174" s="87"/>
      <c r="BJ174" s="87"/>
      <c r="BK174" s="87"/>
      <c r="BL174" s="87"/>
      <c r="BM174" s="87"/>
    </row>
    <row r="175" spans="8:65" x14ac:dyDescent="0.2">
      <c r="H175" s="87"/>
      <c r="I175" s="87"/>
      <c r="J175" s="87"/>
      <c r="K175" s="87"/>
      <c r="L175" s="87"/>
      <c r="M175" s="87"/>
      <c r="N175" s="87"/>
      <c r="O175" s="87"/>
      <c r="P175" s="87"/>
      <c r="Q175" s="87"/>
      <c r="R175" s="87"/>
      <c r="S175" s="87"/>
      <c r="T175" s="87"/>
      <c r="U175" s="87"/>
      <c r="V175" s="87"/>
      <c r="W175" s="87"/>
      <c r="X175" s="87"/>
      <c r="Y175" s="87"/>
      <c r="Z175" s="87"/>
      <c r="AA175" s="87"/>
      <c r="AB175" s="87"/>
      <c r="AC175" s="87"/>
      <c r="AD175" s="87"/>
      <c r="AE175" s="87"/>
      <c r="AF175" s="87"/>
      <c r="AG175" s="87"/>
      <c r="AH175" s="87"/>
      <c r="AI175" s="87"/>
      <c r="AJ175" s="87"/>
      <c r="AK175" s="87"/>
      <c r="AL175" s="87"/>
      <c r="AM175" s="87"/>
      <c r="AN175" s="87"/>
      <c r="AO175" s="87"/>
      <c r="AP175" s="87"/>
      <c r="AQ175" s="87"/>
      <c r="AR175" s="87"/>
      <c r="AS175" s="87"/>
      <c r="AT175" s="87"/>
      <c r="AU175" s="87"/>
      <c r="AV175" s="87"/>
      <c r="AW175" s="87"/>
      <c r="AX175" s="87"/>
      <c r="AY175" s="87"/>
      <c r="AZ175" s="87"/>
      <c r="BA175" s="87"/>
      <c r="BB175" s="87"/>
      <c r="BC175" s="87"/>
      <c r="BD175" s="87"/>
      <c r="BE175" s="87"/>
      <c r="BF175" s="87"/>
      <c r="BG175" s="87"/>
      <c r="BH175" s="87"/>
      <c r="BI175" s="87"/>
      <c r="BJ175" s="87"/>
      <c r="BK175" s="87"/>
      <c r="BL175" s="87"/>
      <c r="BM175" s="87"/>
    </row>
    <row r="176" spans="8:65" x14ac:dyDescent="0.2">
      <c r="H176" s="87"/>
      <c r="I176" s="87"/>
      <c r="J176" s="87"/>
      <c r="K176" s="87"/>
      <c r="L176" s="87"/>
      <c r="M176" s="87"/>
      <c r="N176" s="87"/>
      <c r="O176" s="87"/>
      <c r="P176" s="87"/>
      <c r="Q176" s="87"/>
      <c r="R176" s="87"/>
      <c r="S176" s="87"/>
      <c r="T176" s="87"/>
      <c r="U176" s="87"/>
      <c r="V176" s="87"/>
      <c r="W176" s="87"/>
      <c r="X176" s="87"/>
      <c r="Y176" s="87"/>
      <c r="Z176" s="87"/>
      <c r="AA176" s="87"/>
      <c r="AB176" s="87"/>
      <c r="AC176" s="87"/>
      <c r="AD176" s="87"/>
      <c r="AE176" s="87"/>
      <c r="AF176" s="87"/>
      <c r="AG176" s="87"/>
      <c r="AH176" s="87"/>
      <c r="AI176" s="87"/>
      <c r="AJ176" s="87"/>
      <c r="AK176" s="87"/>
      <c r="AL176" s="87"/>
      <c r="AM176" s="87"/>
      <c r="AN176" s="87"/>
      <c r="AO176" s="87"/>
      <c r="AP176" s="87"/>
      <c r="AQ176" s="87"/>
      <c r="AR176" s="87"/>
      <c r="AS176" s="87"/>
      <c r="AT176" s="87"/>
      <c r="AU176" s="87"/>
      <c r="AV176" s="87"/>
      <c r="AW176" s="87"/>
      <c r="AX176" s="87"/>
      <c r="AY176" s="87"/>
      <c r="AZ176" s="87"/>
      <c r="BA176" s="87"/>
      <c r="BB176" s="87"/>
      <c r="BC176" s="87"/>
      <c r="BD176" s="87"/>
      <c r="BE176" s="87"/>
      <c r="BF176" s="87"/>
      <c r="BG176" s="87"/>
      <c r="BH176" s="87"/>
      <c r="BI176" s="87"/>
      <c r="BJ176" s="87"/>
      <c r="BK176" s="87"/>
      <c r="BL176" s="87"/>
      <c r="BM176" s="87"/>
    </row>
    <row r="177" spans="8:65" x14ac:dyDescent="0.2">
      <c r="H177" s="87"/>
      <c r="I177" s="87"/>
      <c r="J177" s="87"/>
      <c r="K177" s="87"/>
      <c r="L177" s="87"/>
      <c r="M177" s="87"/>
      <c r="N177" s="87"/>
      <c r="O177" s="87"/>
      <c r="P177" s="87"/>
      <c r="Q177" s="87"/>
      <c r="R177" s="87"/>
      <c r="S177" s="87"/>
      <c r="T177" s="87"/>
      <c r="U177" s="87"/>
      <c r="V177" s="87"/>
      <c r="W177" s="87"/>
      <c r="X177" s="87"/>
      <c r="Y177" s="87"/>
      <c r="Z177" s="87"/>
      <c r="AA177" s="87"/>
      <c r="AB177" s="87"/>
      <c r="AC177" s="87"/>
      <c r="AD177" s="87"/>
      <c r="AE177" s="87"/>
      <c r="AF177" s="87"/>
      <c r="AG177" s="87"/>
      <c r="AH177" s="87"/>
      <c r="AI177" s="87"/>
      <c r="AJ177" s="87"/>
      <c r="AK177" s="87"/>
      <c r="AL177" s="87"/>
      <c r="AM177" s="87"/>
      <c r="AN177" s="87"/>
      <c r="AO177" s="87"/>
      <c r="AP177" s="87"/>
      <c r="AQ177" s="87"/>
      <c r="AR177" s="87"/>
      <c r="AS177" s="87"/>
      <c r="AT177" s="87"/>
      <c r="AU177" s="87"/>
      <c r="AV177" s="87"/>
      <c r="AW177" s="87"/>
      <c r="AX177" s="87"/>
      <c r="AY177" s="87"/>
      <c r="AZ177" s="87"/>
      <c r="BA177" s="87"/>
      <c r="BB177" s="87"/>
      <c r="BC177" s="87"/>
      <c r="BD177" s="87"/>
      <c r="BE177" s="87"/>
      <c r="BF177" s="87"/>
      <c r="BG177" s="87"/>
      <c r="BH177" s="87"/>
      <c r="BI177" s="87"/>
      <c r="BJ177" s="87"/>
      <c r="BK177" s="87"/>
      <c r="BL177" s="87"/>
      <c r="BM177" s="87"/>
    </row>
    <row r="178" spans="8:65" x14ac:dyDescent="0.2">
      <c r="H178" s="87"/>
      <c r="I178" s="87"/>
      <c r="J178" s="87"/>
      <c r="K178" s="87"/>
      <c r="L178" s="87"/>
      <c r="M178" s="87"/>
      <c r="N178" s="87"/>
      <c r="O178" s="87"/>
      <c r="P178" s="87"/>
      <c r="Q178" s="87"/>
      <c r="R178" s="87"/>
      <c r="S178" s="87"/>
      <c r="T178" s="87"/>
      <c r="U178" s="87"/>
      <c r="V178" s="87"/>
      <c r="W178" s="87"/>
      <c r="X178" s="87"/>
      <c r="Y178" s="87"/>
      <c r="Z178" s="87"/>
      <c r="AA178" s="87"/>
      <c r="AB178" s="87"/>
      <c r="AC178" s="87"/>
      <c r="AD178" s="87"/>
      <c r="AE178" s="87"/>
      <c r="AF178" s="87"/>
      <c r="AG178" s="87"/>
      <c r="AH178" s="87"/>
      <c r="AI178" s="87"/>
      <c r="AJ178" s="87"/>
      <c r="AK178" s="87"/>
      <c r="AL178" s="87"/>
      <c r="AM178" s="87"/>
      <c r="AN178" s="87"/>
      <c r="AO178" s="87"/>
      <c r="AP178" s="87"/>
      <c r="AQ178" s="87"/>
      <c r="AR178" s="87"/>
      <c r="AS178" s="87"/>
      <c r="AT178" s="87"/>
      <c r="AU178" s="87"/>
      <c r="AV178" s="87"/>
      <c r="AW178" s="87"/>
      <c r="AX178" s="87"/>
      <c r="AY178" s="87"/>
      <c r="AZ178" s="87"/>
      <c r="BA178" s="87"/>
      <c r="BB178" s="87"/>
      <c r="BC178" s="87"/>
      <c r="BD178" s="87"/>
      <c r="BE178" s="87"/>
      <c r="BF178" s="87"/>
      <c r="BG178" s="87"/>
      <c r="BH178" s="87"/>
      <c r="BI178" s="87"/>
      <c r="BJ178" s="87"/>
      <c r="BK178" s="87"/>
      <c r="BL178" s="87"/>
      <c r="BM178" s="87"/>
    </row>
    <row r="179" spans="8:65" x14ac:dyDescent="0.2">
      <c r="H179" s="87"/>
      <c r="I179" s="87"/>
      <c r="J179" s="87"/>
      <c r="K179" s="87"/>
      <c r="L179" s="87"/>
      <c r="M179" s="87"/>
      <c r="N179" s="87"/>
      <c r="O179" s="87"/>
      <c r="P179" s="87"/>
      <c r="Q179" s="87"/>
      <c r="R179" s="87"/>
      <c r="S179" s="87"/>
      <c r="T179" s="87"/>
      <c r="U179" s="87"/>
      <c r="V179" s="87"/>
      <c r="W179" s="87"/>
      <c r="X179" s="87"/>
      <c r="Y179" s="87"/>
      <c r="Z179" s="87"/>
      <c r="AA179" s="87"/>
      <c r="AB179" s="87"/>
      <c r="AC179" s="87"/>
      <c r="AD179" s="87"/>
      <c r="AE179" s="87"/>
      <c r="AF179" s="87"/>
      <c r="AG179" s="87"/>
      <c r="AH179" s="87"/>
      <c r="AI179" s="87"/>
      <c r="AJ179" s="87"/>
      <c r="AK179" s="87"/>
      <c r="AL179" s="87"/>
      <c r="AM179" s="87"/>
      <c r="AN179" s="87"/>
      <c r="AO179" s="87"/>
      <c r="AP179" s="87"/>
      <c r="AQ179" s="87"/>
      <c r="AR179" s="87"/>
      <c r="AS179" s="87"/>
      <c r="AT179" s="87"/>
      <c r="AU179" s="87"/>
      <c r="AV179" s="87"/>
      <c r="AW179" s="87"/>
      <c r="AX179" s="87"/>
      <c r="AY179" s="87"/>
      <c r="AZ179" s="87"/>
      <c r="BA179" s="87"/>
      <c r="BB179" s="87"/>
      <c r="BC179" s="87"/>
      <c r="BD179" s="87"/>
      <c r="BE179" s="87"/>
      <c r="BF179" s="87"/>
      <c r="BG179" s="87"/>
      <c r="BH179" s="87"/>
      <c r="BI179" s="87"/>
      <c r="BJ179" s="87"/>
      <c r="BK179" s="87"/>
      <c r="BL179" s="87"/>
      <c r="BM179" s="87"/>
    </row>
    <row r="180" spans="8:65" x14ac:dyDescent="0.2">
      <c r="H180" s="87"/>
      <c r="I180" s="87"/>
      <c r="J180" s="87"/>
      <c r="K180" s="87"/>
      <c r="L180" s="87"/>
      <c r="M180" s="87"/>
      <c r="N180" s="87"/>
      <c r="O180" s="87"/>
      <c r="P180" s="87"/>
      <c r="Q180" s="87"/>
      <c r="R180" s="87"/>
      <c r="S180" s="87"/>
      <c r="T180" s="87"/>
      <c r="U180" s="87"/>
      <c r="V180" s="87"/>
      <c r="W180" s="87"/>
      <c r="X180" s="87"/>
      <c r="Y180" s="87"/>
      <c r="Z180" s="87"/>
      <c r="AA180" s="87"/>
      <c r="AB180" s="87"/>
      <c r="AC180" s="87"/>
      <c r="AD180" s="87"/>
      <c r="AE180" s="87"/>
      <c r="AF180" s="87"/>
      <c r="AG180" s="87"/>
      <c r="AH180" s="87"/>
      <c r="AI180" s="87"/>
      <c r="AJ180" s="87"/>
      <c r="AK180" s="87"/>
      <c r="AL180" s="87"/>
      <c r="AM180" s="87"/>
      <c r="AN180" s="87"/>
      <c r="AO180" s="87"/>
      <c r="AP180" s="87"/>
      <c r="AQ180" s="87"/>
      <c r="AR180" s="87"/>
      <c r="AS180" s="87"/>
      <c r="AT180" s="87"/>
      <c r="AU180" s="87"/>
      <c r="AV180" s="87"/>
      <c r="AW180" s="87"/>
      <c r="AX180" s="87"/>
      <c r="AY180" s="87"/>
      <c r="AZ180" s="87"/>
      <c r="BA180" s="87"/>
      <c r="BB180" s="87"/>
      <c r="BC180" s="87"/>
      <c r="BD180" s="87"/>
      <c r="BE180" s="87"/>
      <c r="BF180" s="87"/>
      <c r="BG180" s="87"/>
      <c r="BH180" s="87"/>
      <c r="BI180" s="87"/>
      <c r="BJ180" s="87"/>
      <c r="BK180" s="87"/>
      <c r="BL180" s="87"/>
      <c r="BM180" s="87"/>
    </row>
    <row r="181" spans="8:65" x14ac:dyDescent="0.2">
      <c r="H181" s="87"/>
      <c r="I181" s="87"/>
      <c r="J181" s="87"/>
      <c r="K181" s="87"/>
      <c r="L181" s="87"/>
      <c r="M181" s="87"/>
      <c r="N181" s="87"/>
      <c r="O181" s="87"/>
      <c r="P181" s="87"/>
      <c r="Q181" s="87"/>
      <c r="R181" s="87"/>
      <c r="S181" s="87"/>
      <c r="T181" s="87"/>
      <c r="U181" s="87"/>
      <c r="V181" s="87"/>
      <c r="W181" s="87"/>
      <c r="X181" s="87"/>
      <c r="Y181" s="87"/>
      <c r="Z181" s="87"/>
      <c r="AA181" s="87"/>
      <c r="AB181" s="87"/>
      <c r="AC181" s="87"/>
      <c r="AD181" s="87"/>
      <c r="AE181" s="87"/>
      <c r="AF181" s="87"/>
      <c r="AG181" s="87"/>
      <c r="AH181" s="87"/>
      <c r="AI181" s="87"/>
      <c r="AJ181" s="87"/>
      <c r="AK181" s="87"/>
      <c r="AL181" s="87"/>
      <c r="AM181" s="87"/>
      <c r="AN181" s="87"/>
      <c r="AO181" s="87"/>
      <c r="AP181" s="87"/>
      <c r="AQ181" s="87"/>
      <c r="AR181" s="87"/>
      <c r="AS181" s="87"/>
      <c r="AT181" s="87"/>
      <c r="AU181" s="87"/>
      <c r="AV181" s="87"/>
      <c r="AW181" s="87"/>
      <c r="AX181" s="87"/>
      <c r="AY181" s="87"/>
      <c r="AZ181" s="87"/>
      <c r="BA181" s="87"/>
      <c r="BB181" s="87"/>
      <c r="BC181" s="87"/>
      <c r="BD181" s="87"/>
      <c r="BE181" s="87"/>
      <c r="BF181" s="87"/>
      <c r="BG181" s="87"/>
      <c r="BH181" s="87"/>
      <c r="BI181" s="87"/>
      <c r="BJ181" s="87"/>
      <c r="BK181" s="87"/>
      <c r="BL181" s="87"/>
      <c r="BM181" s="87"/>
    </row>
    <row r="182" spans="8:65" x14ac:dyDescent="0.2">
      <c r="H182" s="87"/>
      <c r="I182" s="87"/>
      <c r="J182" s="87"/>
      <c r="K182" s="87"/>
      <c r="L182" s="87"/>
      <c r="M182" s="87"/>
      <c r="N182" s="87"/>
      <c r="O182" s="87"/>
      <c r="P182" s="87"/>
      <c r="Q182" s="87"/>
      <c r="R182" s="87"/>
      <c r="S182" s="87"/>
      <c r="T182" s="87"/>
      <c r="U182" s="87"/>
      <c r="V182" s="87"/>
      <c r="W182" s="87"/>
      <c r="X182" s="87"/>
      <c r="Y182" s="87"/>
      <c r="Z182" s="87"/>
      <c r="AA182" s="87"/>
      <c r="AB182" s="87"/>
      <c r="AC182" s="87"/>
      <c r="AD182" s="87"/>
      <c r="AE182" s="87"/>
      <c r="AF182" s="87"/>
      <c r="AG182" s="87"/>
      <c r="AH182" s="87"/>
      <c r="AI182" s="87"/>
      <c r="AJ182" s="87"/>
      <c r="AK182" s="87"/>
      <c r="AL182" s="87"/>
      <c r="AM182" s="87"/>
      <c r="AN182" s="87"/>
      <c r="AO182" s="87"/>
      <c r="AP182" s="87"/>
      <c r="AQ182" s="87"/>
      <c r="AR182" s="87"/>
      <c r="AS182" s="87"/>
      <c r="AT182" s="87"/>
      <c r="AU182" s="87"/>
      <c r="AV182" s="87"/>
      <c r="AW182" s="87"/>
      <c r="AX182" s="87"/>
      <c r="AY182" s="87"/>
      <c r="AZ182" s="87"/>
      <c r="BA182" s="87"/>
      <c r="BB182" s="87"/>
      <c r="BC182" s="87"/>
      <c r="BD182" s="87"/>
      <c r="BE182" s="87"/>
      <c r="BF182" s="87"/>
      <c r="BG182" s="87"/>
      <c r="BH182" s="87"/>
      <c r="BI182" s="87"/>
      <c r="BJ182" s="87"/>
      <c r="BK182" s="87"/>
      <c r="BL182" s="87"/>
      <c r="BM182" s="87"/>
    </row>
    <row r="183" spans="8:65" x14ac:dyDescent="0.2">
      <c r="H183" s="87"/>
      <c r="I183" s="87"/>
      <c r="J183" s="87"/>
      <c r="K183" s="87"/>
      <c r="L183" s="87"/>
      <c r="M183" s="87"/>
      <c r="N183" s="87"/>
      <c r="O183" s="87"/>
      <c r="P183" s="87"/>
      <c r="Q183" s="87"/>
      <c r="R183" s="87"/>
      <c r="S183" s="87"/>
      <c r="T183" s="87"/>
      <c r="U183" s="87"/>
      <c r="V183" s="87"/>
      <c r="W183" s="87"/>
      <c r="X183" s="87"/>
      <c r="Y183" s="87"/>
      <c r="Z183" s="87"/>
      <c r="AA183" s="87"/>
      <c r="AB183" s="87"/>
      <c r="AC183" s="87"/>
      <c r="AD183" s="87"/>
      <c r="AE183" s="87"/>
      <c r="AF183" s="87"/>
      <c r="AG183" s="87"/>
      <c r="AH183" s="87"/>
      <c r="AI183" s="87"/>
      <c r="AJ183" s="87"/>
      <c r="AK183" s="87"/>
      <c r="AL183" s="87"/>
      <c r="AM183" s="87"/>
      <c r="AN183" s="87"/>
      <c r="AO183" s="87"/>
      <c r="AP183" s="87"/>
      <c r="AQ183" s="87"/>
      <c r="AR183" s="87"/>
      <c r="AS183" s="87"/>
      <c r="AT183" s="87"/>
      <c r="AU183" s="87"/>
      <c r="AV183" s="87"/>
      <c r="AW183" s="87"/>
      <c r="AX183" s="87"/>
      <c r="AY183" s="87"/>
      <c r="AZ183" s="87"/>
      <c r="BA183" s="87"/>
      <c r="BB183" s="87"/>
      <c r="BC183" s="87"/>
      <c r="BD183" s="87"/>
      <c r="BE183" s="87"/>
      <c r="BF183" s="87"/>
      <c r="BG183" s="87"/>
      <c r="BH183" s="87"/>
      <c r="BI183" s="87"/>
      <c r="BJ183" s="87"/>
      <c r="BK183" s="87"/>
      <c r="BL183" s="87"/>
      <c r="BM183" s="87"/>
    </row>
    <row r="184" spans="8:65" x14ac:dyDescent="0.2">
      <c r="H184" s="87"/>
      <c r="I184" s="87"/>
      <c r="J184" s="87"/>
      <c r="K184" s="87"/>
      <c r="L184" s="87"/>
      <c r="M184" s="87"/>
      <c r="N184" s="87"/>
      <c r="O184" s="87"/>
      <c r="P184" s="87"/>
      <c r="Q184" s="87"/>
      <c r="R184" s="87"/>
      <c r="S184" s="87"/>
      <c r="T184" s="87"/>
      <c r="U184" s="87"/>
      <c r="V184" s="87"/>
      <c r="W184" s="87"/>
      <c r="X184" s="87"/>
      <c r="Y184" s="87"/>
      <c r="Z184" s="87"/>
      <c r="AA184" s="87"/>
      <c r="AB184" s="87"/>
      <c r="AC184" s="87"/>
      <c r="AD184" s="87"/>
      <c r="AE184" s="87"/>
      <c r="AF184" s="87"/>
      <c r="AG184" s="87"/>
      <c r="AH184" s="87"/>
      <c r="AI184" s="87"/>
      <c r="AJ184" s="87"/>
      <c r="AK184" s="87"/>
      <c r="AL184" s="87"/>
      <c r="AM184" s="87"/>
      <c r="AN184" s="87"/>
      <c r="AO184" s="87"/>
      <c r="AP184" s="87"/>
      <c r="AQ184" s="87"/>
      <c r="AR184" s="87"/>
      <c r="AS184" s="87"/>
      <c r="AT184" s="87"/>
      <c r="AU184" s="87"/>
      <c r="AV184" s="87"/>
      <c r="AW184" s="87"/>
      <c r="AX184" s="87"/>
      <c r="AY184" s="87"/>
      <c r="AZ184" s="87"/>
      <c r="BA184" s="87"/>
      <c r="BB184" s="87"/>
      <c r="BC184" s="87"/>
      <c r="BD184" s="87"/>
      <c r="BE184" s="87"/>
      <c r="BF184" s="87"/>
      <c r="BG184" s="87"/>
      <c r="BH184" s="87"/>
      <c r="BI184" s="87"/>
      <c r="BJ184" s="87"/>
      <c r="BK184" s="87"/>
      <c r="BL184" s="87"/>
      <c r="BM184" s="87"/>
    </row>
    <row r="185" spans="8:65" x14ac:dyDescent="0.2">
      <c r="H185" s="87"/>
      <c r="I185" s="87"/>
      <c r="J185" s="87"/>
      <c r="K185" s="87"/>
      <c r="L185" s="87"/>
      <c r="M185" s="87"/>
      <c r="N185" s="87"/>
      <c r="O185" s="87"/>
      <c r="P185" s="87"/>
      <c r="Q185" s="87"/>
      <c r="R185" s="87"/>
      <c r="S185" s="87"/>
      <c r="T185" s="87"/>
      <c r="U185" s="87"/>
      <c r="V185" s="87"/>
      <c r="W185" s="87"/>
      <c r="X185" s="87"/>
      <c r="Y185" s="87"/>
      <c r="Z185" s="87"/>
      <c r="AA185" s="87"/>
      <c r="AB185" s="87"/>
      <c r="AC185" s="87"/>
      <c r="AD185" s="87"/>
      <c r="AE185" s="87"/>
      <c r="AF185" s="87"/>
      <c r="AG185" s="87"/>
      <c r="AH185" s="87"/>
      <c r="AI185" s="87"/>
      <c r="AJ185" s="87"/>
      <c r="AK185" s="87"/>
      <c r="AL185" s="87"/>
      <c r="AM185" s="87"/>
      <c r="AN185" s="87"/>
      <c r="AO185" s="87"/>
      <c r="AP185" s="87"/>
      <c r="AQ185" s="87"/>
      <c r="AR185" s="87"/>
      <c r="AS185" s="87"/>
      <c r="AT185" s="87"/>
      <c r="AU185" s="87"/>
      <c r="AV185" s="87"/>
      <c r="AW185" s="87"/>
      <c r="AX185" s="87"/>
      <c r="AY185" s="87"/>
      <c r="AZ185" s="87"/>
      <c r="BA185" s="87"/>
      <c r="BB185" s="87"/>
      <c r="BC185" s="87"/>
      <c r="BD185" s="87"/>
      <c r="BE185" s="87"/>
      <c r="BF185" s="87"/>
      <c r="BG185" s="87"/>
      <c r="BH185" s="87"/>
      <c r="BI185" s="87"/>
      <c r="BJ185" s="87"/>
      <c r="BK185" s="87"/>
      <c r="BL185" s="87"/>
      <c r="BM185" s="87"/>
    </row>
    <row r="186" spans="8:65" x14ac:dyDescent="0.2">
      <c r="H186" s="87"/>
      <c r="I186" s="87"/>
      <c r="J186" s="87"/>
      <c r="K186" s="87"/>
      <c r="L186" s="87"/>
      <c r="M186" s="87"/>
      <c r="N186" s="87"/>
      <c r="O186" s="87"/>
      <c r="P186" s="87"/>
      <c r="Q186" s="87"/>
      <c r="R186" s="87"/>
      <c r="S186" s="87"/>
      <c r="T186" s="87"/>
      <c r="U186" s="87"/>
      <c r="V186" s="87"/>
      <c r="W186" s="87"/>
      <c r="X186" s="87"/>
      <c r="Y186" s="87"/>
      <c r="Z186" s="87"/>
      <c r="AA186" s="87"/>
      <c r="AB186" s="87"/>
      <c r="AC186" s="87"/>
      <c r="AD186" s="87"/>
      <c r="AE186" s="87"/>
      <c r="AF186" s="87"/>
      <c r="AG186" s="87"/>
      <c r="AH186" s="87"/>
      <c r="AI186" s="87"/>
      <c r="AJ186" s="87"/>
      <c r="AK186" s="87"/>
      <c r="AL186" s="87"/>
      <c r="AM186" s="87"/>
      <c r="AN186" s="87"/>
      <c r="AO186" s="87"/>
      <c r="AP186" s="87"/>
      <c r="AQ186" s="87"/>
      <c r="AR186" s="87"/>
      <c r="AS186" s="87"/>
      <c r="AT186" s="87"/>
      <c r="AU186" s="87"/>
      <c r="AV186" s="87"/>
      <c r="AW186" s="87"/>
      <c r="AX186" s="87"/>
      <c r="AY186" s="87"/>
      <c r="AZ186" s="87"/>
      <c r="BA186" s="87"/>
      <c r="BB186" s="87"/>
      <c r="BC186" s="87"/>
      <c r="BD186" s="87"/>
      <c r="BE186" s="87"/>
      <c r="BF186" s="87"/>
      <c r="BG186" s="87"/>
      <c r="BH186" s="87"/>
      <c r="BI186" s="87"/>
      <c r="BJ186" s="87"/>
      <c r="BK186" s="87"/>
      <c r="BL186" s="87"/>
      <c r="BM186" s="87"/>
    </row>
    <row r="187" spans="8:65" x14ac:dyDescent="0.2">
      <c r="H187" s="87"/>
      <c r="I187" s="87"/>
      <c r="J187" s="87"/>
      <c r="K187" s="87"/>
      <c r="L187" s="87"/>
      <c r="M187" s="87"/>
      <c r="N187" s="87"/>
      <c r="O187" s="87"/>
      <c r="P187" s="87"/>
      <c r="Q187" s="87"/>
      <c r="R187" s="87"/>
      <c r="S187" s="87"/>
      <c r="T187" s="87"/>
      <c r="U187" s="87"/>
      <c r="V187" s="87"/>
      <c r="W187" s="87"/>
      <c r="X187" s="87"/>
      <c r="Y187" s="87"/>
      <c r="Z187" s="87"/>
      <c r="AA187" s="87"/>
      <c r="AB187" s="87"/>
      <c r="AC187" s="87"/>
      <c r="AD187" s="87"/>
      <c r="AE187" s="87"/>
      <c r="AF187" s="87"/>
      <c r="AG187" s="87"/>
      <c r="AH187" s="87"/>
      <c r="AI187" s="87"/>
      <c r="AJ187" s="87"/>
      <c r="AK187" s="87"/>
      <c r="AL187" s="87"/>
      <c r="AM187" s="87"/>
      <c r="AN187" s="87"/>
      <c r="AO187" s="87"/>
      <c r="AP187" s="87"/>
      <c r="AQ187" s="87"/>
      <c r="AR187" s="87"/>
      <c r="AS187" s="87"/>
      <c r="AT187" s="87"/>
      <c r="AU187" s="87"/>
      <c r="AV187" s="87"/>
      <c r="AW187" s="87"/>
      <c r="AX187" s="87"/>
      <c r="AY187" s="87"/>
      <c r="AZ187" s="87"/>
      <c r="BA187" s="87"/>
      <c r="BB187" s="87"/>
      <c r="BC187" s="87"/>
      <c r="BD187" s="87"/>
      <c r="BE187" s="87"/>
      <c r="BF187" s="87"/>
      <c r="BG187" s="87"/>
      <c r="BH187" s="87"/>
      <c r="BI187" s="87"/>
      <c r="BJ187" s="87"/>
      <c r="BK187" s="87"/>
      <c r="BL187" s="87"/>
      <c r="BM187" s="87"/>
    </row>
    <row r="188" spans="8:65" x14ac:dyDescent="0.2">
      <c r="H188" s="87"/>
      <c r="I188" s="87"/>
      <c r="J188" s="87"/>
      <c r="K188" s="87"/>
      <c r="L188" s="87"/>
      <c r="M188" s="87"/>
      <c r="N188" s="87"/>
      <c r="O188" s="87"/>
      <c r="P188" s="87"/>
      <c r="Q188" s="87"/>
      <c r="R188" s="87"/>
      <c r="S188" s="87"/>
      <c r="T188" s="87"/>
      <c r="U188" s="87"/>
      <c r="V188" s="87"/>
      <c r="W188" s="87"/>
      <c r="X188" s="87"/>
      <c r="Y188" s="87"/>
      <c r="Z188" s="87"/>
      <c r="AA188" s="87"/>
      <c r="AB188" s="87"/>
      <c r="AC188" s="87"/>
      <c r="AD188" s="87"/>
      <c r="AE188" s="87"/>
      <c r="AF188" s="87"/>
      <c r="AG188" s="87"/>
      <c r="AH188" s="87"/>
      <c r="AI188" s="87"/>
      <c r="AJ188" s="87"/>
      <c r="AK188" s="87"/>
      <c r="AL188" s="87"/>
      <c r="AM188" s="87"/>
      <c r="AN188" s="87"/>
      <c r="AO188" s="87"/>
      <c r="AP188" s="87"/>
      <c r="AQ188" s="87"/>
      <c r="AR188" s="87"/>
      <c r="AS188" s="87"/>
      <c r="AT188" s="87"/>
      <c r="AU188" s="87"/>
      <c r="AV188" s="87"/>
      <c r="AW188" s="87"/>
      <c r="AX188" s="87"/>
      <c r="AY188" s="87"/>
      <c r="AZ188" s="87"/>
      <c r="BA188" s="87"/>
      <c r="BB188" s="87"/>
      <c r="BC188" s="87"/>
      <c r="BD188" s="87"/>
      <c r="BE188" s="87"/>
      <c r="BF188" s="87"/>
      <c r="BG188" s="87"/>
      <c r="BH188" s="87"/>
      <c r="BI188" s="87"/>
      <c r="BJ188" s="87"/>
      <c r="BK188" s="87"/>
      <c r="BL188" s="87"/>
      <c r="BM188" s="87"/>
    </row>
    <row r="189" spans="8:65" x14ac:dyDescent="0.2">
      <c r="H189" s="87"/>
      <c r="I189" s="87"/>
      <c r="J189" s="87"/>
      <c r="K189" s="87"/>
      <c r="L189" s="87"/>
      <c r="M189" s="87"/>
      <c r="N189" s="87"/>
      <c r="O189" s="87"/>
      <c r="P189" s="87"/>
      <c r="Q189" s="87"/>
      <c r="R189" s="87"/>
      <c r="S189" s="87"/>
      <c r="T189" s="87"/>
      <c r="U189" s="87"/>
      <c r="V189" s="87"/>
      <c r="W189" s="87"/>
      <c r="X189" s="87"/>
      <c r="Y189" s="87"/>
      <c r="Z189" s="87"/>
      <c r="AA189" s="87"/>
      <c r="AB189" s="87"/>
      <c r="AC189" s="87"/>
      <c r="AD189" s="87"/>
      <c r="AE189" s="87"/>
      <c r="AF189" s="87"/>
      <c r="AG189" s="87"/>
      <c r="AH189" s="87"/>
      <c r="AI189" s="87"/>
      <c r="AJ189" s="87"/>
      <c r="AK189" s="87"/>
      <c r="AL189" s="87"/>
      <c r="AM189" s="87"/>
      <c r="AN189" s="87"/>
      <c r="AO189" s="87"/>
      <c r="AP189" s="87"/>
      <c r="AQ189" s="87"/>
      <c r="AR189" s="87"/>
      <c r="AS189" s="87"/>
      <c r="AT189" s="87"/>
      <c r="AU189" s="87"/>
      <c r="AV189" s="87"/>
      <c r="AW189" s="87"/>
      <c r="AX189" s="87"/>
      <c r="AY189" s="87"/>
      <c r="AZ189" s="87"/>
      <c r="BA189" s="87"/>
      <c r="BB189" s="87"/>
      <c r="BC189" s="87"/>
      <c r="BD189" s="87"/>
      <c r="BE189" s="87"/>
      <c r="BF189" s="87"/>
      <c r="BG189" s="87"/>
      <c r="BH189" s="87"/>
      <c r="BI189" s="87"/>
      <c r="BJ189" s="87"/>
      <c r="BK189" s="87"/>
      <c r="BL189" s="87"/>
      <c r="BM189" s="87"/>
    </row>
    <row r="190" spans="8:65" x14ac:dyDescent="0.2">
      <c r="H190" s="87"/>
      <c r="I190" s="87"/>
      <c r="J190" s="87"/>
      <c r="K190" s="87"/>
      <c r="L190" s="87"/>
      <c r="M190" s="87"/>
      <c r="N190" s="87"/>
      <c r="O190" s="87"/>
      <c r="P190" s="87"/>
      <c r="Q190" s="87"/>
      <c r="R190" s="87"/>
      <c r="S190" s="87"/>
      <c r="T190" s="87"/>
      <c r="U190" s="87"/>
      <c r="V190" s="87"/>
      <c r="W190" s="87"/>
      <c r="X190" s="87"/>
      <c r="Y190" s="87"/>
      <c r="Z190" s="87"/>
      <c r="AA190" s="87"/>
      <c r="AB190" s="87"/>
      <c r="AC190" s="87"/>
      <c r="AD190" s="87"/>
      <c r="AE190" s="87"/>
      <c r="AF190" s="87"/>
      <c r="AG190" s="87"/>
      <c r="AH190" s="87"/>
      <c r="AI190" s="87"/>
      <c r="AJ190" s="87"/>
      <c r="AK190" s="87"/>
      <c r="AL190" s="87"/>
      <c r="AM190" s="87"/>
      <c r="AN190" s="87"/>
      <c r="AO190" s="87"/>
      <c r="AP190" s="87"/>
      <c r="AQ190" s="87"/>
      <c r="AR190" s="87"/>
      <c r="AS190" s="87"/>
      <c r="AT190" s="87"/>
      <c r="AU190" s="87"/>
      <c r="AV190" s="87"/>
      <c r="AW190" s="87"/>
      <c r="AX190" s="87"/>
      <c r="AY190" s="87"/>
      <c r="AZ190" s="87"/>
      <c r="BA190" s="87"/>
      <c r="BB190" s="87"/>
      <c r="BC190" s="87"/>
      <c r="BD190" s="87"/>
      <c r="BE190" s="87"/>
      <c r="BF190" s="87"/>
      <c r="BG190" s="87"/>
      <c r="BH190" s="87"/>
      <c r="BI190" s="87"/>
      <c r="BJ190" s="87"/>
      <c r="BK190" s="87"/>
      <c r="BL190" s="87"/>
      <c r="BM190" s="87"/>
    </row>
    <row r="191" spans="8:65" x14ac:dyDescent="0.2">
      <c r="H191" s="87"/>
      <c r="I191" s="87"/>
      <c r="J191" s="87"/>
      <c r="K191" s="87"/>
      <c r="L191" s="87"/>
      <c r="M191" s="87"/>
      <c r="N191" s="87"/>
      <c r="O191" s="87"/>
      <c r="P191" s="87"/>
      <c r="Q191" s="87"/>
      <c r="R191" s="87"/>
      <c r="S191" s="87"/>
      <c r="T191" s="87"/>
      <c r="U191" s="87"/>
      <c r="V191" s="87"/>
      <c r="W191" s="87"/>
      <c r="X191" s="87"/>
      <c r="Y191" s="87"/>
      <c r="Z191" s="87"/>
      <c r="AA191" s="87"/>
      <c r="AB191" s="87"/>
      <c r="AC191" s="87"/>
      <c r="AD191" s="87"/>
      <c r="AE191" s="87"/>
      <c r="AF191" s="87"/>
      <c r="AG191" s="87"/>
      <c r="AH191" s="87"/>
      <c r="AI191" s="87"/>
      <c r="AJ191" s="87"/>
      <c r="AK191" s="87"/>
      <c r="AL191" s="87"/>
      <c r="AM191" s="87"/>
      <c r="AN191" s="87"/>
      <c r="AO191" s="87"/>
      <c r="AP191" s="87"/>
      <c r="AQ191" s="87"/>
      <c r="AR191" s="87"/>
      <c r="AS191" s="87"/>
      <c r="AT191" s="87"/>
      <c r="AU191" s="87"/>
      <c r="AV191" s="87"/>
      <c r="AW191" s="87"/>
      <c r="AX191" s="87"/>
      <c r="AY191" s="87"/>
      <c r="AZ191" s="87"/>
      <c r="BA191" s="87"/>
      <c r="BB191" s="87"/>
      <c r="BC191" s="87"/>
      <c r="BD191" s="87"/>
      <c r="BE191" s="87"/>
      <c r="BF191" s="87"/>
      <c r="BG191" s="87"/>
      <c r="BH191" s="87"/>
      <c r="BI191" s="87"/>
      <c r="BJ191" s="87"/>
      <c r="BK191" s="87"/>
      <c r="BL191" s="87"/>
      <c r="BM191" s="87"/>
    </row>
    <row r="192" spans="8:65" x14ac:dyDescent="0.2">
      <c r="H192" s="87"/>
      <c r="I192" s="87"/>
      <c r="J192" s="87"/>
      <c r="K192" s="87"/>
      <c r="L192" s="87"/>
      <c r="M192" s="87"/>
      <c r="N192" s="87"/>
      <c r="O192" s="87"/>
      <c r="P192" s="87"/>
      <c r="Q192" s="87"/>
      <c r="R192" s="87"/>
      <c r="S192" s="87"/>
      <c r="T192" s="87"/>
      <c r="U192" s="87"/>
      <c r="V192" s="87"/>
      <c r="W192" s="87"/>
      <c r="X192" s="87"/>
      <c r="Y192" s="87"/>
      <c r="Z192" s="87"/>
      <c r="AA192" s="87"/>
      <c r="AB192" s="87"/>
      <c r="AC192" s="87"/>
      <c r="AD192" s="87"/>
      <c r="AE192" s="87"/>
      <c r="AF192" s="87"/>
      <c r="AG192" s="87"/>
      <c r="AH192" s="87"/>
      <c r="AI192" s="87"/>
      <c r="AJ192" s="87"/>
      <c r="AK192" s="87"/>
      <c r="AL192" s="87"/>
      <c r="AM192" s="87"/>
      <c r="AN192" s="87"/>
      <c r="AO192" s="87"/>
      <c r="AP192" s="87"/>
      <c r="AQ192" s="87"/>
      <c r="AR192" s="87"/>
      <c r="AS192" s="87"/>
      <c r="AT192" s="87"/>
      <c r="AU192" s="87"/>
      <c r="AV192" s="87"/>
      <c r="AW192" s="87"/>
      <c r="AX192" s="87"/>
      <c r="AY192" s="87"/>
      <c r="AZ192" s="87"/>
      <c r="BA192" s="87"/>
      <c r="BB192" s="87"/>
      <c r="BC192" s="87"/>
      <c r="BD192" s="87"/>
      <c r="BE192" s="87"/>
      <c r="BF192" s="87"/>
      <c r="BG192" s="87"/>
      <c r="BH192" s="87"/>
      <c r="BI192" s="87"/>
      <c r="BJ192" s="87"/>
      <c r="BK192" s="87"/>
      <c r="BL192" s="87"/>
      <c r="BM192" s="87"/>
    </row>
    <row r="193" spans="8:65" x14ac:dyDescent="0.2">
      <c r="H193" s="87"/>
      <c r="I193" s="87"/>
      <c r="J193" s="87"/>
      <c r="K193" s="87"/>
      <c r="L193" s="87"/>
      <c r="M193" s="87"/>
      <c r="N193" s="87"/>
      <c r="O193" s="87"/>
      <c r="P193" s="87"/>
      <c r="Q193" s="87"/>
      <c r="R193" s="87"/>
      <c r="S193" s="87"/>
      <c r="T193" s="87"/>
      <c r="U193" s="87"/>
      <c r="V193" s="87"/>
      <c r="W193" s="87"/>
      <c r="X193" s="87"/>
      <c r="Y193" s="87"/>
      <c r="Z193" s="87"/>
      <c r="AA193" s="87"/>
      <c r="AB193" s="87"/>
      <c r="AC193" s="87"/>
      <c r="AD193" s="87"/>
      <c r="AE193" s="87"/>
      <c r="AF193" s="87"/>
      <c r="AG193" s="87"/>
      <c r="AH193" s="87"/>
      <c r="AI193" s="87"/>
      <c r="AJ193" s="87"/>
      <c r="AK193" s="87"/>
      <c r="AL193" s="87"/>
      <c r="AM193" s="87"/>
      <c r="AN193" s="87"/>
      <c r="AO193" s="87"/>
      <c r="AP193" s="87"/>
      <c r="AQ193" s="87"/>
      <c r="AR193" s="87"/>
      <c r="AS193" s="87"/>
      <c r="AT193" s="87"/>
      <c r="AU193" s="87"/>
      <c r="AV193" s="87"/>
      <c r="AW193" s="87"/>
      <c r="AX193" s="87"/>
      <c r="AY193" s="87"/>
      <c r="AZ193" s="87"/>
      <c r="BA193" s="87"/>
      <c r="BB193" s="87"/>
      <c r="BC193" s="87"/>
      <c r="BD193" s="87"/>
      <c r="BE193" s="87"/>
      <c r="BF193" s="87"/>
      <c r="BG193" s="87"/>
      <c r="BH193" s="87"/>
      <c r="BI193" s="87"/>
      <c r="BJ193" s="87"/>
      <c r="BK193" s="87"/>
      <c r="BL193" s="87"/>
      <c r="BM193" s="87"/>
    </row>
    <row r="194" spans="8:65" x14ac:dyDescent="0.2">
      <c r="H194" s="87"/>
      <c r="I194" s="87"/>
      <c r="J194" s="87"/>
      <c r="K194" s="87"/>
      <c r="L194" s="87"/>
      <c r="M194" s="87"/>
      <c r="N194" s="87"/>
      <c r="O194" s="87"/>
      <c r="P194" s="87"/>
      <c r="Q194" s="87"/>
      <c r="R194" s="87"/>
      <c r="S194" s="87"/>
      <c r="T194" s="87"/>
      <c r="U194" s="87"/>
      <c r="V194" s="87"/>
      <c r="W194" s="87"/>
      <c r="X194" s="87"/>
      <c r="Y194" s="87"/>
      <c r="Z194" s="87"/>
      <c r="AA194" s="87"/>
      <c r="AB194" s="87"/>
      <c r="AC194" s="87"/>
      <c r="AD194" s="87"/>
      <c r="AE194" s="87"/>
      <c r="AF194" s="87"/>
      <c r="AG194" s="87"/>
      <c r="AH194" s="87"/>
      <c r="AI194" s="87"/>
      <c r="AJ194" s="87"/>
      <c r="AK194" s="87"/>
      <c r="AL194" s="87"/>
      <c r="AM194" s="87"/>
      <c r="AN194" s="87"/>
      <c r="AO194" s="87"/>
      <c r="AP194" s="87"/>
      <c r="AQ194" s="87"/>
      <c r="AR194" s="87"/>
      <c r="AS194" s="87"/>
      <c r="AT194" s="87"/>
      <c r="AU194" s="87"/>
      <c r="AV194" s="87"/>
      <c r="AW194" s="87"/>
      <c r="AX194" s="87"/>
      <c r="AY194" s="87"/>
      <c r="AZ194" s="87"/>
      <c r="BA194" s="87"/>
      <c r="BB194" s="87"/>
      <c r="BC194" s="87"/>
      <c r="BD194" s="87"/>
      <c r="BE194" s="87"/>
      <c r="BF194" s="87"/>
      <c r="BG194" s="87"/>
      <c r="BH194" s="87"/>
      <c r="BI194" s="87"/>
      <c r="BJ194" s="87"/>
      <c r="BK194" s="87"/>
      <c r="BL194" s="87"/>
      <c r="BM194" s="87"/>
    </row>
    <row r="195" spans="8:65" x14ac:dyDescent="0.2">
      <c r="H195" s="87"/>
      <c r="I195" s="87"/>
      <c r="J195" s="87"/>
      <c r="K195" s="87"/>
      <c r="L195" s="87"/>
      <c r="M195" s="87"/>
      <c r="N195" s="87"/>
      <c r="O195" s="87"/>
      <c r="P195" s="87"/>
      <c r="Q195" s="87"/>
      <c r="R195" s="87"/>
      <c r="S195" s="87"/>
      <c r="T195" s="87"/>
      <c r="U195" s="87"/>
      <c r="V195" s="87"/>
      <c r="W195" s="87"/>
      <c r="X195" s="87"/>
      <c r="Y195" s="87"/>
      <c r="Z195" s="87"/>
      <c r="AA195" s="87"/>
      <c r="AB195" s="87"/>
      <c r="AC195" s="87"/>
      <c r="AD195" s="87"/>
      <c r="AE195" s="87"/>
      <c r="AF195" s="87"/>
      <c r="AG195" s="87"/>
      <c r="AH195" s="87"/>
      <c r="AI195" s="87"/>
      <c r="AJ195" s="87"/>
      <c r="AK195" s="87"/>
      <c r="AL195" s="87"/>
      <c r="AM195" s="87"/>
      <c r="AN195" s="87"/>
      <c r="AO195" s="87"/>
      <c r="AP195" s="87"/>
      <c r="AQ195" s="87"/>
      <c r="AR195" s="87"/>
      <c r="AS195" s="87"/>
      <c r="AT195" s="87"/>
      <c r="AU195" s="87"/>
      <c r="AV195" s="87"/>
      <c r="AW195" s="87"/>
      <c r="AX195" s="87"/>
      <c r="AY195" s="87"/>
      <c r="AZ195" s="87"/>
      <c r="BA195" s="87"/>
      <c r="BB195" s="87"/>
      <c r="BC195" s="87"/>
      <c r="BD195" s="87"/>
      <c r="BE195" s="87"/>
      <c r="BF195" s="87"/>
      <c r="BG195" s="87"/>
      <c r="BH195" s="87"/>
      <c r="BI195" s="87"/>
      <c r="BJ195" s="87"/>
      <c r="BK195" s="87"/>
      <c r="BL195" s="87"/>
      <c r="BM195" s="87"/>
    </row>
    <row r="196" spans="8:65" x14ac:dyDescent="0.2">
      <c r="H196" s="87"/>
      <c r="I196" s="87"/>
      <c r="J196" s="87"/>
      <c r="K196" s="87"/>
      <c r="L196" s="87"/>
      <c r="M196" s="87"/>
      <c r="N196" s="87"/>
      <c r="O196" s="87"/>
      <c r="P196" s="87"/>
      <c r="Q196" s="87"/>
      <c r="R196" s="87"/>
      <c r="S196" s="87"/>
      <c r="T196" s="87"/>
      <c r="U196" s="87"/>
      <c r="V196" s="87"/>
      <c r="W196" s="87"/>
      <c r="X196" s="87"/>
      <c r="Y196" s="87"/>
      <c r="Z196" s="87"/>
      <c r="AA196" s="87"/>
      <c r="AB196" s="87"/>
      <c r="AC196" s="87"/>
      <c r="AD196" s="87"/>
      <c r="AE196" s="87"/>
      <c r="AF196" s="87"/>
      <c r="AG196" s="87"/>
      <c r="AH196" s="87"/>
      <c r="AI196" s="87"/>
      <c r="AJ196" s="87"/>
      <c r="AK196" s="87"/>
      <c r="AL196" s="87"/>
      <c r="AM196" s="87"/>
      <c r="AN196" s="87"/>
      <c r="AO196" s="87"/>
      <c r="AP196" s="87"/>
      <c r="AQ196" s="87"/>
      <c r="AR196" s="87"/>
      <c r="AS196" s="87"/>
      <c r="AT196" s="87"/>
      <c r="AU196" s="87"/>
      <c r="AV196" s="87"/>
      <c r="AW196" s="87"/>
      <c r="AX196" s="87"/>
      <c r="AY196" s="87"/>
      <c r="AZ196" s="87"/>
      <c r="BA196" s="87"/>
      <c r="BB196" s="87"/>
      <c r="BC196" s="87"/>
      <c r="BD196" s="87"/>
      <c r="BE196" s="87"/>
      <c r="BF196" s="87"/>
      <c r="BG196" s="87"/>
      <c r="BH196" s="87"/>
      <c r="BI196" s="87"/>
      <c r="BJ196" s="87"/>
      <c r="BK196" s="87"/>
      <c r="BL196" s="87"/>
      <c r="BM196" s="87"/>
    </row>
    <row r="197" spans="8:65" x14ac:dyDescent="0.2">
      <c r="H197" s="87"/>
      <c r="I197" s="87"/>
      <c r="J197" s="87"/>
      <c r="K197" s="87"/>
      <c r="L197" s="87"/>
      <c r="M197" s="87"/>
      <c r="N197" s="87"/>
      <c r="O197" s="87"/>
      <c r="P197" s="87"/>
      <c r="Q197" s="87"/>
      <c r="R197" s="87"/>
      <c r="S197" s="87"/>
      <c r="T197" s="87"/>
      <c r="U197" s="87"/>
      <c r="V197" s="87"/>
      <c r="W197" s="87"/>
      <c r="X197" s="87"/>
      <c r="Y197" s="87"/>
      <c r="Z197" s="87"/>
      <c r="AA197" s="87"/>
      <c r="AB197" s="87"/>
      <c r="AC197" s="87"/>
      <c r="AD197" s="87"/>
      <c r="AE197" s="87"/>
      <c r="AF197" s="87"/>
      <c r="AG197" s="87"/>
      <c r="AH197" s="87"/>
      <c r="AI197" s="87"/>
      <c r="AJ197" s="87"/>
      <c r="AK197" s="87"/>
      <c r="AL197" s="87"/>
      <c r="AM197" s="87"/>
      <c r="AN197" s="87"/>
      <c r="AO197" s="87"/>
      <c r="AP197" s="87"/>
      <c r="AQ197" s="87"/>
      <c r="AR197" s="87"/>
      <c r="AS197" s="87"/>
      <c r="AT197" s="87"/>
      <c r="AU197" s="87"/>
      <c r="AV197" s="87"/>
      <c r="AW197" s="87"/>
      <c r="AX197" s="87"/>
      <c r="AY197" s="87"/>
      <c r="AZ197" s="87"/>
      <c r="BA197" s="87"/>
      <c r="BB197" s="87"/>
      <c r="BC197" s="87"/>
      <c r="BD197" s="87"/>
      <c r="BE197" s="87"/>
      <c r="BF197" s="87"/>
      <c r="BG197" s="87"/>
      <c r="BH197" s="87"/>
      <c r="BI197" s="87"/>
      <c r="BJ197" s="87"/>
      <c r="BK197" s="87"/>
      <c r="BL197" s="87"/>
      <c r="BM197" s="87"/>
    </row>
    <row r="198" spans="8:65" x14ac:dyDescent="0.2">
      <c r="H198" s="87"/>
      <c r="I198" s="87"/>
      <c r="J198" s="87"/>
      <c r="K198" s="87"/>
      <c r="L198" s="87"/>
      <c r="M198" s="87"/>
      <c r="N198" s="87"/>
      <c r="O198" s="87"/>
      <c r="P198" s="87"/>
      <c r="Q198" s="87"/>
      <c r="R198" s="87"/>
      <c r="S198" s="87"/>
      <c r="T198" s="87"/>
      <c r="U198" s="87"/>
      <c r="V198" s="87"/>
      <c r="W198" s="87"/>
      <c r="X198" s="87"/>
      <c r="Y198" s="87"/>
      <c r="Z198" s="87"/>
      <c r="AA198" s="87"/>
      <c r="AB198" s="87"/>
      <c r="AC198" s="87"/>
      <c r="AD198" s="87"/>
      <c r="AE198" s="87"/>
      <c r="AF198" s="87"/>
      <c r="AG198" s="87"/>
      <c r="AH198" s="87"/>
      <c r="AI198" s="87"/>
      <c r="AJ198" s="87"/>
      <c r="AK198" s="87"/>
      <c r="AL198" s="87"/>
      <c r="AM198" s="87"/>
      <c r="AN198" s="87"/>
      <c r="AO198" s="87"/>
      <c r="AP198" s="87"/>
      <c r="AQ198" s="87"/>
      <c r="AR198" s="87"/>
      <c r="AS198" s="87"/>
      <c r="AT198" s="87"/>
      <c r="AU198" s="87"/>
      <c r="AV198" s="87"/>
      <c r="AW198" s="87"/>
      <c r="AX198" s="87"/>
      <c r="AY198" s="87"/>
      <c r="AZ198" s="87"/>
      <c r="BA198" s="87"/>
      <c r="BB198" s="87"/>
      <c r="BC198" s="87"/>
      <c r="BD198" s="87"/>
      <c r="BE198" s="87"/>
      <c r="BF198" s="87"/>
      <c r="BG198" s="87"/>
      <c r="BH198" s="87"/>
      <c r="BI198" s="87"/>
      <c r="BJ198" s="87"/>
      <c r="BK198" s="87"/>
      <c r="BL198" s="87"/>
      <c r="BM198" s="87"/>
    </row>
    <row r="199" spans="8:65" x14ac:dyDescent="0.2">
      <c r="H199" s="87"/>
      <c r="I199" s="87"/>
      <c r="J199" s="87"/>
      <c r="K199" s="87"/>
      <c r="L199" s="87"/>
      <c r="M199" s="87"/>
      <c r="N199" s="87"/>
      <c r="O199" s="87"/>
      <c r="P199" s="87"/>
      <c r="Q199" s="87"/>
      <c r="R199" s="87"/>
      <c r="S199" s="87"/>
      <c r="T199" s="87"/>
      <c r="U199" s="87"/>
      <c r="V199" s="87"/>
      <c r="W199" s="87"/>
      <c r="X199" s="87"/>
      <c r="Y199" s="87"/>
      <c r="Z199" s="87"/>
      <c r="AA199" s="87"/>
      <c r="AB199" s="87"/>
      <c r="AC199" s="87"/>
      <c r="AD199" s="87"/>
      <c r="AE199" s="87"/>
      <c r="AF199" s="87"/>
      <c r="AG199" s="87"/>
      <c r="AH199" s="87"/>
      <c r="AI199" s="87"/>
      <c r="AJ199" s="87"/>
      <c r="AK199" s="87"/>
      <c r="AL199" s="87"/>
      <c r="AM199" s="87"/>
      <c r="AN199" s="87"/>
      <c r="AO199" s="87"/>
      <c r="AP199" s="87"/>
      <c r="AQ199" s="87"/>
      <c r="AR199" s="87"/>
      <c r="AS199" s="87"/>
      <c r="AT199" s="87"/>
      <c r="AU199" s="87"/>
      <c r="AV199" s="87"/>
      <c r="AW199" s="87"/>
      <c r="AX199" s="87"/>
      <c r="AY199" s="87"/>
      <c r="AZ199" s="87"/>
      <c r="BA199" s="87"/>
      <c r="BB199" s="87"/>
      <c r="BC199" s="87"/>
      <c r="BD199" s="87"/>
      <c r="BE199" s="87"/>
      <c r="BF199" s="87"/>
      <c r="BG199" s="87"/>
      <c r="BH199" s="87"/>
      <c r="BI199" s="87"/>
      <c r="BJ199" s="87"/>
      <c r="BK199" s="87"/>
      <c r="BL199" s="87"/>
      <c r="BM199" s="87"/>
    </row>
    <row r="200" spans="8:65" x14ac:dyDescent="0.2">
      <c r="H200" s="87"/>
      <c r="I200" s="87"/>
      <c r="J200" s="87"/>
      <c r="K200" s="87"/>
      <c r="L200" s="87"/>
      <c r="M200" s="87"/>
      <c r="N200" s="87"/>
      <c r="O200" s="87"/>
      <c r="P200" s="87"/>
      <c r="Q200" s="87"/>
      <c r="R200" s="87"/>
      <c r="S200" s="87"/>
      <c r="T200" s="87"/>
      <c r="U200" s="87"/>
      <c r="V200" s="87"/>
      <c r="W200" s="87"/>
      <c r="X200" s="87"/>
      <c r="Y200" s="87"/>
      <c r="Z200" s="87"/>
      <c r="AA200" s="87"/>
      <c r="AB200" s="87"/>
      <c r="AC200" s="87"/>
      <c r="AD200" s="87"/>
      <c r="AE200" s="87"/>
      <c r="AF200" s="87"/>
      <c r="AG200" s="87"/>
      <c r="AH200" s="87"/>
      <c r="AI200" s="87"/>
      <c r="AJ200" s="87"/>
      <c r="AK200" s="87"/>
      <c r="AL200" s="87"/>
      <c r="AM200" s="87"/>
      <c r="AN200" s="87"/>
      <c r="AO200" s="87"/>
      <c r="AP200" s="87"/>
      <c r="AQ200" s="87"/>
      <c r="AR200" s="87"/>
      <c r="AS200" s="87"/>
      <c r="AT200" s="87"/>
      <c r="AU200" s="87"/>
      <c r="AV200" s="87"/>
      <c r="AW200" s="87"/>
      <c r="AX200" s="87"/>
      <c r="AY200" s="87"/>
      <c r="AZ200" s="87"/>
      <c r="BA200" s="87"/>
      <c r="BB200" s="87"/>
      <c r="BC200" s="87"/>
      <c r="BD200" s="87"/>
      <c r="BE200" s="87"/>
      <c r="BF200" s="87"/>
      <c r="BG200" s="87"/>
      <c r="BH200" s="87"/>
      <c r="BI200" s="87"/>
      <c r="BJ200" s="87"/>
      <c r="BK200" s="87"/>
      <c r="BL200" s="87"/>
      <c r="BM200" s="87"/>
    </row>
    <row r="201" spans="8:65" x14ac:dyDescent="0.2">
      <c r="H201" s="87"/>
      <c r="I201" s="87"/>
      <c r="J201" s="87"/>
      <c r="K201" s="87"/>
      <c r="L201" s="87"/>
      <c r="M201" s="87"/>
      <c r="N201" s="87"/>
      <c r="O201" s="87"/>
      <c r="P201" s="87"/>
      <c r="Q201" s="87"/>
      <c r="R201" s="87"/>
      <c r="S201" s="87"/>
      <c r="T201" s="87"/>
      <c r="U201" s="87"/>
      <c r="V201" s="87"/>
      <c r="W201" s="87"/>
      <c r="X201" s="87"/>
      <c r="Y201" s="87"/>
      <c r="Z201" s="87"/>
      <c r="AA201" s="87"/>
      <c r="AB201" s="87"/>
      <c r="AC201" s="87"/>
      <c r="AD201" s="87"/>
      <c r="AE201" s="87"/>
      <c r="AF201" s="87"/>
      <c r="AG201" s="87"/>
      <c r="AH201" s="87"/>
      <c r="AI201" s="87"/>
      <c r="AJ201" s="87"/>
      <c r="AK201" s="87"/>
      <c r="AL201" s="87"/>
      <c r="AM201" s="87"/>
      <c r="AN201" s="87"/>
      <c r="AO201" s="87"/>
      <c r="AP201" s="87"/>
      <c r="AQ201" s="87"/>
      <c r="AR201" s="87"/>
      <c r="AS201" s="87"/>
      <c r="AT201" s="87"/>
      <c r="AU201" s="87"/>
      <c r="AV201" s="87"/>
      <c r="AW201" s="87"/>
      <c r="AX201" s="87"/>
      <c r="AY201" s="87"/>
      <c r="AZ201" s="87"/>
      <c r="BA201" s="87"/>
      <c r="BB201" s="87"/>
      <c r="BC201" s="87"/>
      <c r="BD201" s="87"/>
      <c r="BE201" s="87"/>
      <c r="BF201" s="87"/>
      <c r="BG201" s="87"/>
      <c r="BH201" s="87"/>
      <c r="BI201" s="87"/>
      <c r="BJ201" s="87"/>
      <c r="BK201" s="87"/>
      <c r="BL201" s="87"/>
      <c r="BM201" s="87"/>
    </row>
    <row r="202" spans="8:65" x14ac:dyDescent="0.2">
      <c r="H202" s="87"/>
      <c r="I202" s="87"/>
      <c r="J202" s="87"/>
      <c r="K202" s="87"/>
      <c r="L202" s="87"/>
      <c r="M202" s="87"/>
      <c r="N202" s="87"/>
      <c r="O202" s="87"/>
      <c r="P202" s="87"/>
      <c r="Q202" s="87"/>
      <c r="R202" s="87"/>
      <c r="S202" s="87"/>
      <c r="T202" s="87"/>
      <c r="U202" s="87"/>
      <c r="V202" s="87"/>
      <c r="W202" s="87"/>
      <c r="X202" s="87"/>
      <c r="Y202" s="87"/>
      <c r="Z202" s="87"/>
      <c r="AA202" s="87"/>
      <c r="AB202" s="87"/>
      <c r="AC202" s="87"/>
      <c r="AD202" s="87"/>
      <c r="AE202" s="87"/>
      <c r="AF202" s="87"/>
      <c r="AG202" s="87"/>
      <c r="AH202" s="87"/>
      <c r="AI202" s="87"/>
      <c r="AJ202" s="87"/>
      <c r="AK202" s="87"/>
      <c r="AL202" s="87"/>
      <c r="AM202" s="87"/>
      <c r="AN202" s="87"/>
      <c r="AO202" s="87"/>
      <c r="AP202" s="87"/>
      <c r="AQ202" s="87"/>
      <c r="AR202" s="87"/>
      <c r="AS202" s="87"/>
      <c r="AT202" s="87"/>
      <c r="AU202" s="87"/>
      <c r="AV202" s="87"/>
      <c r="AW202" s="87"/>
      <c r="AX202" s="87"/>
      <c r="AY202" s="87"/>
      <c r="AZ202" s="87"/>
      <c r="BA202" s="87"/>
      <c r="BB202" s="87"/>
      <c r="BC202" s="87"/>
      <c r="BD202" s="87"/>
      <c r="BE202" s="87"/>
      <c r="BF202" s="87"/>
      <c r="BG202" s="87"/>
      <c r="BH202" s="87"/>
      <c r="BI202" s="87"/>
      <c r="BJ202" s="87"/>
      <c r="BK202" s="87"/>
      <c r="BL202" s="87"/>
      <c r="BM202" s="87"/>
    </row>
    <row r="203" spans="8:65" x14ac:dyDescent="0.2">
      <c r="H203" s="87"/>
      <c r="I203" s="87"/>
      <c r="J203" s="87"/>
      <c r="K203" s="87"/>
      <c r="L203" s="87"/>
      <c r="M203" s="87"/>
      <c r="N203" s="87"/>
      <c r="O203" s="87"/>
      <c r="P203" s="87"/>
      <c r="Q203" s="87"/>
      <c r="R203" s="87"/>
      <c r="S203" s="87"/>
      <c r="T203" s="87"/>
      <c r="U203" s="87"/>
      <c r="V203" s="87"/>
      <c r="W203" s="87"/>
      <c r="X203" s="87"/>
      <c r="Y203" s="87"/>
      <c r="Z203" s="87"/>
      <c r="AA203" s="87"/>
      <c r="AB203" s="87"/>
      <c r="AC203" s="87"/>
      <c r="AD203" s="87"/>
      <c r="AE203" s="87"/>
      <c r="AF203" s="87"/>
      <c r="AG203" s="87"/>
      <c r="AH203" s="87"/>
      <c r="AI203" s="87"/>
      <c r="AJ203" s="87"/>
      <c r="AK203" s="87"/>
      <c r="AL203" s="87"/>
      <c r="AM203" s="87"/>
      <c r="AN203" s="87"/>
      <c r="AO203" s="87"/>
      <c r="AP203" s="87"/>
      <c r="AQ203" s="87"/>
      <c r="AR203" s="87"/>
      <c r="AS203" s="87"/>
      <c r="AT203" s="87"/>
      <c r="AU203" s="87"/>
      <c r="AV203" s="87"/>
      <c r="AW203" s="87"/>
      <c r="AX203" s="87"/>
      <c r="AY203" s="87"/>
      <c r="AZ203" s="87"/>
      <c r="BA203" s="87"/>
      <c r="BB203" s="87"/>
      <c r="BC203" s="87"/>
      <c r="BD203" s="87"/>
      <c r="BE203" s="87"/>
      <c r="BF203" s="87"/>
      <c r="BG203" s="87"/>
      <c r="BH203" s="87"/>
      <c r="BI203" s="87"/>
      <c r="BJ203" s="87"/>
      <c r="BK203" s="87"/>
      <c r="BL203" s="87"/>
      <c r="BM203" s="87"/>
    </row>
    <row r="204" spans="8:65" x14ac:dyDescent="0.2">
      <c r="H204" s="87"/>
      <c r="I204" s="87"/>
      <c r="J204" s="87"/>
      <c r="K204" s="87"/>
      <c r="L204" s="87"/>
      <c r="M204" s="87"/>
      <c r="N204" s="87"/>
      <c r="O204" s="87"/>
      <c r="P204" s="87"/>
      <c r="Q204" s="87"/>
      <c r="R204" s="87"/>
      <c r="S204" s="87"/>
      <c r="T204" s="87"/>
      <c r="U204" s="87"/>
      <c r="V204" s="87"/>
      <c r="W204" s="87"/>
      <c r="X204" s="87"/>
      <c r="Y204" s="87"/>
      <c r="Z204" s="87"/>
      <c r="AA204" s="87"/>
      <c r="AB204" s="87"/>
      <c r="AC204" s="87"/>
      <c r="AD204" s="87"/>
      <c r="AE204" s="87"/>
      <c r="AF204" s="87"/>
      <c r="AG204" s="87"/>
      <c r="AH204" s="87"/>
      <c r="AI204" s="87"/>
      <c r="AJ204" s="87"/>
      <c r="AK204" s="87"/>
      <c r="AL204" s="87"/>
      <c r="AM204" s="87"/>
      <c r="AN204" s="87"/>
      <c r="AO204" s="87"/>
      <c r="AP204" s="87"/>
      <c r="AQ204" s="87"/>
      <c r="AR204" s="87"/>
      <c r="AS204" s="87"/>
      <c r="AT204" s="87"/>
      <c r="AU204" s="87"/>
      <c r="AV204" s="87"/>
      <c r="AW204" s="87"/>
      <c r="AX204" s="87"/>
      <c r="AY204" s="87"/>
      <c r="AZ204" s="87"/>
      <c r="BA204" s="87"/>
      <c r="BB204" s="87"/>
      <c r="BC204" s="87"/>
      <c r="BD204" s="87"/>
      <c r="BE204" s="87"/>
      <c r="BF204" s="87"/>
      <c r="BG204" s="87"/>
      <c r="BH204" s="87"/>
      <c r="BI204" s="87"/>
      <c r="BJ204" s="87"/>
      <c r="BK204" s="87"/>
      <c r="BL204" s="87"/>
      <c r="BM204" s="87"/>
    </row>
    <row r="205" spans="8:65" x14ac:dyDescent="0.2">
      <c r="H205" s="87"/>
      <c r="I205" s="87"/>
      <c r="J205" s="87"/>
      <c r="K205" s="87"/>
      <c r="L205" s="87"/>
      <c r="M205" s="87"/>
      <c r="N205" s="87"/>
      <c r="O205" s="87"/>
      <c r="P205" s="87"/>
      <c r="Q205" s="87"/>
      <c r="R205" s="87"/>
      <c r="S205" s="87"/>
      <c r="T205" s="87"/>
      <c r="U205" s="87"/>
      <c r="V205" s="87"/>
      <c r="W205" s="87"/>
      <c r="X205" s="87"/>
      <c r="Y205" s="87"/>
      <c r="Z205" s="87"/>
      <c r="AA205" s="87"/>
      <c r="AB205" s="87"/>
      <c r="AC205" s="87"/>
      <c r="AD205" s="87"/>
      <c r="AE205" s="87"/>
      <c r="AF205" s="87"/>
      <c r="AG205" s="87"/>
      <c r="AH205" s="87"/>
      <c r="AI205" s="87"/>
      <c r="AJ205" s="87"/>
      <c r="AK205" s="87"/>
      <c r="AL205" s="87"/>
      <c r="AM205" s="87"/>
      <c r="AN205" s="87"/>
      <c r="AO205" s="87"/>
      <c r="AP205" s="87"/>
      <c r="AQ205" s="87"/>
      <c r="AR205" s="87"/>
      <c r="AS205" s="87"/>
      <c r="AT205" s="87"/>
      <c r="AU205" s="87"/>
      <c r="AV205" s="87"/>
      <c r="AW205" s="87"/>
      <c r="AX205" s="87"/>
      <c r="AY205" s="87"/>
      <c r="AZ205" s="87"/>
      <c r="BA205" s="87"/>
      <c r="BB205" s="87"/>
      <c r="BC205" s="87"/>
      <c r="BD205" s="87"/>
      <c r="BE205" s="87"/>
      <c r="BF205" s="87"/>
      <c r="BG205" s="87"/>
      <c r="BH205" s="87"/>
      <c r="BI205" s="87"/>
      <c r="BJ205" s="87"/>
      <c r="BK205" s="87"/>
      <c r="BL205" s="87"/>
      <c r="BM205" s="87"/>
    </row>
    <row r="206" spans="8:65" x14ac:dyDescent="0.2">
      <c r="H206" s="87"/>
      <c r="I206" s="87"/>
      <c r="J206" s="87"/>
      <c r="K206" s="87"/>
      <c r="L206" s="87"/>
      <c r="M206" s="87"/>
      <c r="N206" s="87"/>
      <c r="O206" s="87"/>
      <c r="P206" s="87"/>
      <c r="Q206" s="87"/>
      <c r="R206" s="87"/>
      <c r="S206" s="87"/>
      <c r="T206" s="87"/>
      <c r="U206" s="87"/>
      <c r="V206" s="87"/>
      <c r="W206" s="87"/>
      <c r="X206" s="87"/>
      <c r="Y206" s="87"/>
      <c r="Z206" s="87"/>
      <c r="AA206" s="87"/>
      <c r="AB206" s="87"/>
      <c r="AC206" s="87"/>
      <c r="AD206" s="87"/>
      <c r="AE206" s="87"/>
      <c r="AF206" s="87"/>
      <c r="AG206" s="87"/>
      <c r="AH206" s="87"/>
      <c r="AI206" s="87"/>
      <c r="AJ206" s="87"/>
      <c r="AK206" s="87"/>
      <c r="AL206" s="87"/>
      <c r="AM206" s="87"/>
      <c r="AN206" s="87"/>
      <c r="AO206" s="87"/>
      <c r="AP206" s="87"/>
      <c r="AQ206" s="87"/>
      <c r="AR206" s="87"/>
      <c r="AS206" s="87"/>
      <c r="AT206" s="87"/>
      <c r="AU206" s="87"/>
      <c r="AV206" s="87"/>
      <c r="AW206" s="87"/>
      <c r="AX206" s="87"/>
      <c r="AY206" s="87"/>
      <c r="AZ206" s="87"/>
      <c r="BA206" s="87"/>
      <c r="BB206" s="87"/>
      <c r="BC206" s="87"/>
      <c r="BD206" s="87"/>
      <c r="BE206" s="87"/>
      <c r="BF206" s="87"/>
      <c r="BG206" s="87"/>
      <c r="BH206" s="87"/>
      <c r="BI206" s="87"/>
      <c r="BJ206" s="87"/>
      <c r="BK206" s="87"/>
      <c r="BL206" s="87"/>
      <c r="BM206" s="87"/>
    </row>
    <row r="207" spans="8:65" x14ac:dyDescent="0.2">
      <c r="H207" s="87"/>
      <c r="I207" s="87"/>
      <c r="J207" s="87"/>
      <c r="K207" s="87"/>
      <c r="L207" s="87"/>
      <c r="M207" s="87"/>
      <c r="N207" s="87"/>
      <c r="O207" s="87"/>
      <c r="P207" s="87"/>
      <c r="Q207" s="87"/>
      <c r="R207" s="87"/>
      <c r="S207" s="87"/>
      <c r="T207" s="87"/>
      <c r="U207" s="87"/>
      <c r="V207" s="87"/>
      <c r="W207" s="87"/>
      <c r="X207" s="87"/>
      <c r="Y207" s="87"/>
      <c r="Z207" s="87"/>
      <c r="AA207" s="87"/>
      <c r="AB207" s="87"/>
      <c r="AC207" s="87"/>
      <c r="AD207" s="87"/>
      <c r="AE207" s="87"/>
      <c r="AF207" s="87"/>
      <c r="AG207" s="87"/>
      <c r="AH207" s="87"/>
      <c r="AI207" s="87"/>
      <c r="AJ207" s="87"/>
      <c r="AK207" s="87"/>
      <c r="AL207" s="87"/>
      <c r="AM207" s="87"/>
      <c r="AN207" s="87"/>
      <c r="AO207" s="87"/>
      <c r="AP207" s="87"/>
      <c r="AQ207" s="87"/>
      <c r="AR207" s="87"/>
      <c r="AS207" s="87"/>
      <c r="AT207" s="87"/>
      <c r="AU207" s="87"/>
      <c r="AV207" s="87"/>
      <c r="AW207" s="87"/>
      <c r="AX207" s="87"/>
      <c r="AY207" s="87"/>
      <c r="AZ207" s="87"/>
      <c r="BA207" s="87"/>
      <c r="BB207" s="87"/>
      <c r="BC207" s="87"/>
      <c r="BD207" s="87"/>
      <c r="BE207" s="87"/>
      <c r="BF207" s="87"/>
      <c r="BG207" s="87"/>
      <c r="BH207" s="87"/>
      <c r="BI207" s="87"/>
      <c r="BJ207" s="87"/>
      <c r="BK207" s="87"/>
      <c r="BL207" s="87"/>
      <c r="BM207" s="87"/>
    </row>
    <row r="208" spans="8:65" x14ac:dyDescent="0.2">
      <c r="H208" s="87"/>
      <c r="I208" s="87"/>
      <c r="J208" s="87"/>
      <c r="K208" s="87"/>
      <c r="L208" s="87"/>
      <c r="M208" s="87"/>
      <c r="N208" s="87"/>
      <c r="O208" s="87"/>
      <c r="P208" s="87"/>
      <c r="Q208" s="87"/>
      <c r="R208" s="87"/>
      <c r="S208" s="87"/>
      <c r="T208" s="87"/>
      <c r="U208" s="87"/>
      <c r="V208" s="87"/>
      <c r="W208" s="87"/>
      <c r="X208" s="87"/>
      <c r="Y208" s="87"/>
      <c r="Z208" s="87"/>
      <c r="AA208" s="87"/>
      <c r="AB208" s="87"/>
      <c r="AC208" s="87"/>
      <c r="AD208" s="87"/>
      <c r="AE208" s="87"/>
      <c r="AF208" s="87"/>
      <c r="AG208" s="87"/>
      <c r="AH208" s="87"/>
      <c r="AI208" s="87"/>
      <c r="AJ208" s="87"/>
      <c r="AK208" s="87"/>
      <c r="AL208" s="87"/>
      <c r="AM208" s="87"/>
      <c r="AN208" s="87"/>
      <c r="AO208" s="87"/>
      <c r="AP208" s="87"/>
      <c r="AQ208" s="87"/>
      <c r="AR208" s="87"/>
      <c r="AS208" s="87"/>
      <c r="AT208" s="87"/>
      <c r="AU208" s="87"/>
      <c r="AV208" s="87"/>
      <c r="AW208" s="87"/>
      <c r="AX208" s="87"/>
      <c r="AY208" s="87"/>
      <c r="AZ208" s="87"/>
      <c r="BA208" s="87"/>
      <c r="BB208" s="87"/>
      <c r="BC208" s="87"/>
      <c r="BD208" s="87"/>
      <c r="BE208" s="87"/>
      <c r="BF208" s="87"/>
      <c r="BG208" s="87"/>
      <c r="BH208" s="87"/>
      <c r="BI208" s="87"/>
      <c r="BJ208" s="87"/>
      <c r="BK208" s="87"/>
      <c r="BL208" s="87"/>
      <c r="BM208" s="87"/>
    </row>
    <row r="209" spans="8:65" x14ac:dyDescent="0.2">
      <c r="H209" s="87"/>
      <c r="I209" s="87"/>
      <c r="J209" s="87"/>
      <c r="K209" s="87"/>
      <c r="L209" s="87"/>
      <c r="M209" s="87"/>
      <c r="N209" s="87"/>
      <c r="O209" s="87"/>
      <c r="P209" s="87"/>
      <c r="Q209" s="87"/>
      <c r="R209" s="87"/>
      <c r="S209" s="87"/>
      <c r="T209" s="87"/>
      <c r="U209" s="87"/>
      <c r="V209" s="87"/>
      <c r="W209" s="87"/>
      <c r="X209" s="87"/>
      <c r="Y209" s="87"/>
      <c r="Z209" s="87"/>
      <c r="AA209" s="87"/>
      <c r="AB209" s="87"/>
      <c r="AC209" s="87"/>
      <c r="AD209" s="87"/>
      <c r="AE209" s="87"/>
      <c r="AF209" s="87"/>
      <c r="AG209" s="87"/>
      <c r="AH209" s="87"/>
      <c r="AI209" s="87"/>
      <c r="AJ209" s="87"/>
      <c r="AK209" s="87"/>
      <c r="AL209" s="87"/>
      <c r="AM209" s="87"/>
      <c r="AN209" s="87"/>
      <c r="AO209" s="87"/>
      <c r="AP209" s="87"/>
      <c r="AQ209" s="87"/>
      <c r="AR209" s="87"/>
      <c r="AS209" s="87"/>
      <c r="AT209" s="87"/>
      <c r="AU209" s="87"/>
      <c r="AV209" s="87"/>
      <c r="AW209" s="87"/>
      <c r="AX209" s="87"/>
      <c r="AY209" s="87"/>
      <c r="AZ209" s="87"/>
      <c r="BA209" s="87"/>
      <c r="BB209" s="87"/>
      <c r="BC209" s="87"/>
      <c r="BD209" s="87"/>
      <c r="BE209" s="87"/>
      <c r="BF209" s="87"/>
      <c r="BG209" s="87"/>
      <c r="BH209" s="87"/>
      <c r="BI209" s="87"/>
      <c r="BJ209" s="87"/>
      <c r="BK209" s="87"/>
      <c r="BL209" s="87"/>
      <c r="BM209" s="87"/>
    </row>
  </sheetData>
  <sheetProtection selectLockedCells="1" selectUnlockedCells="1"/>
  <mergeCells count="9">
    <mergeCell ref="A6:E6"/>
    <mergeCell ref="H4:N4"/>
    <mergeCell ref="O4:U4"/>
    <mergeCell ref="A2:U2"/>
    <mergeCell ref="A4:A5"/>
    <mergeCell ref="B4:B5"/>
    <mergeCell ref="C4:C5"/>
    <mergeCell ref="D4:D5"/>
    <mergeCell ref="E4:E5"/>
  </mergeCells>
  <pageMargins left="0.31496062992125984" right="0.31496062992125984" top="1.0629921259842521" bottom="0.86614173228346458" header="0.51181102362204722" footer="0.51181102362204722"/>
  <pageSetup paperSize="9" scale="68" firstPageNumber="0" orientation="landscape" horizontalDpi="300" verticalDpi="300" r:id="rId1"/>
  <headerFooter alignWithMargins="0">
    <oddHeader>&amp;LGRADSKA KNJIŽNICA "KSAVER ŠANODR GJALSKI"
ZABOK</oddHeader>
    <oddFooter>&amp;CStranica &amp;P od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7</vt:i4>
      </vt:variant>
      <vt:variant>
        <vt:lpstr>Imenovani rasponi</vt:lpstr>
      </vt:variant>
      <vt:variant>
        <vt:i4>4</vt:i4>
      </vt:variant>
    </vt:vector>
  </HeadingPairs>
  <TitlesOfParts>
    <vt:vector size="11" baseType="lpstr">
      <vt:lpstr>SAŽETAK</vt:lpstr>
      <vt:lpstr> Račun prihoda i rashoda</vt:lpstr>
      <vt:lpstr>Rashodi prema funkcijskoj kl</vt:lpstr>
      <vt:lpstr>Račun financiranja</vt:lpstr>
      <vt:lpstr>POSEBNI DIO</vt:lpstr>
      <vt:lpstr>Prihodi</vt:lpstr>
      <vt:lpstr>Rashodi</vt:lpstr>
      <vt:lpstr>Excel_BuiltIn_Print_Titles_5_1</vt:lpstr>
      <vt:lpstr>Rashodi!Ispis_naslova</vt:lpstr>
      <vt:lpstr>Prihodi!Podrucje_ispisa</vt:lpstr>
      <vt:lpstr>Rashodi!Podrucje_ispisa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Knjižnica</cp:lastModifiedBy>
  <cp:lastPrinted>2022-10-04T21:43:21Z</cp:lastPrinted>
  <dcterms:created xsi:type="dcterms:W3CDTF">2022-08-12T12:51:27Z</dcterms:created>
  <dcterms:modified xsi:type="dcterms:W3CDTF">2022-10-05T11:29:18Z</dcterms:modified>
</cp:coreProperties>
</file>