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1ED8628A-4206-4DC8-9708-6F5E620B6498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Prihodi" sheetId="9" r:id="rId6"/>
    <sheet name="Rashodi" sheetId="8" r:id="rId7"/>
  </sheets>
  <definedNames>
    <definedName name="Excel_BuiltIn_Print_Titles_5_1">Rashodi!$A$5:$II$5</definedName>
    <definedName name="_xlnm.Print_Titles" localSheetId="6">Rashodi!$4:$5</definedName>
    <definedName name="_xlnm.Print_Area" localSheetId="5">Prihodi!$A$1:$O$30</definedName>
    <definedName name="_xlnm.Print_Area" localSheetId="6">Rashodi!$A$2:$U$104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9" l="1"/>
  <c r="A103" i="8"/>
  <c r="A34" i="7"/>
  <c r="A16" i="6"/>
  <c r="A15" i="5"/>
  <c r="A42" i="3"/>
  <c r="H18" i="7"/>
  <c r="I18" i="7" s="1"/>
  <c r="K39" i="3" l="1"/>
  <c r="M39" i="3" s="1"/>
  <c r="K38" i="3"/>
  <c r="M38" i="3" s="1"/>
  <c r="K37" i="3"/>
  <c r="K34" i="3"/>
  <c r="M34" i="3" s="1"/>
  <c r="M33" i="3" s="1"/>
  <c r="K32" i="3"/>
  <c r="M32" i="3" s="1"/>
  <c r="K31" i="3"/>
  <c r="M31" i="3" s="1"/>
  <c r="K30" i="3"/>
  <c r="M30" i="3" s="1"/>
  <c r="L28" i="3"/>
  <c r="N28" i="3" s="1"/>
  <c r="N27" i="3" s="1"/>
  <c r="K28" i="3"/>
  <c r="K27" i="3" s="1"/>
  <c r="J39" i="3"/>
  <c r="J38" i="3"/>
  <c r="J37" i="3"/>
  <c r="J34" i="3"/>
  <c r="J32" i="3"/>
  <c r="J31" i="3"/>
  <c r="J30" i="3"/>
  <c r="G11" i="7" s="1"/>
  <c r="H11" i="7" s="1"/>
  <c r="I11" i="7" s="1"/>
  <c r="J28" i="3"/>
  <c r="G10" i="7" s="1"/>
  <c r="H10" i="7" s="1"/>
  <c r="I36" i="3"/>
  <c r="I35" i="3" s="1"/>
  <c r="I33" i="3"/>
  <c r="I29" i="3"/>
  <c r="I27" i="3"/>
  <c r="J27" i="3"/>
  <c r="J16" i="3"/>
  <c r="K19" i="3"/>
  <c r="M19" i="3" s="1"/>
  <c r="L17" i="3"/>
  <c r="N17" i="3" s="1"/>
  <c r="K17" i="3"/>
  <c r="M17" i="3" s="1"/>
  <c r="K15" i="3"/>
  <c r="M15" i="3" s="1"/>
  <c r="K13" i="3"/>
  <c r="M13" i="3" s="1"/>
  <c r="I18" i="3"/>
  <c r="K18" i="3" s="1"/>
  <c r="M18" i="3" s="1"/>
  <c r="I16" i="3"/>
  <c r="K16" i="3" s="1"/>
  <c r="M16" i="3" s="1"/>
  <c r="I14" i="3"/>
  <c r="K14" i="3" s="1"/>
  <c r="M14" i="3" s="1"/>
  <c r="I12" i="3"/>
  <c r="K12" i="3" s="1"/>
  <c r="M12" i="3" s="1"/>
  <c r="M20" i="3" s="1"/>
  <c r="J19" i="3"/>
  <c r="L19" i="3" s="1"/>
  <c r="N19" i="3" s="1"/>
  <c r="J17" i="3"/>
  <c r="J15" i="3"/>
  <c r="L15" i="3" s="1"/>
  <c r="N15" i="3" s="1"/>
  <c r="J13" i="3"/>
  <c r="L13" i="3" s="1"/>
  <c r="N13" i="3" s="1"/>
  <c r="G36" i="3"/>
  <c r="G35" i="3" s="1"/>
  <c r="G33" i="3"/>
  <c r="G29" i="3"/>
  <c r="G27" i="3"/>
  <c r="G18" i="3"/>
  <c r="G16" i="3"/>
  <c r="G14" i="3"/>
  <c r="G12" i="3"/>
  <c r="E36" i="3"/>
  <c r="E35" i="3" s="1"/>
  <c r="E33" i="3"/>
  <c r="E29" i="3"/>
  <c r="E27" i="3"/>
  <c r="F19" i="3"/>
  <c r="E18" i="3"/>
  <c r="E16" i="3"/>
  <c r="E14" i="3"/>
  <c r="E12" i="3"/>
  <c r="N13" i="1"/>
  <c r="O13" i="1" s="1"/>
  <c r="N10" i="1"/>
  <c r="L13" i="1"/>
  <c r="M13" i="1" s="1"/>
  <c r="L10" i="1"/>
  <c r="L9" i="1"/>
  <c r="K13" i="1"/>
  <c r="U100" i="8"/>
  <c r="T100" i="8"/>
  <c r="S100" i="8"/>
  <c r="R100" i="8"/>
  <c r="Q100" i="8"/>
  <c r="Q99" i="8" s="1"/>
  <c r="Q98" i="8" s="1"/>
  <c r="P100" i="8"/>
  <c r="O100" i="8" s="1"/>
  <c r="U97" i="8"/>
  <c r="T97" i="8"/>
  <c r="S97" i="8"/>
  <c r="R97" i="8"/>
  <c r="R96" i="8" s="1"/>
  <c r="R95" i="8" s="1"/>
  <c r="Q97" i="8"/>
  <c r="Q96" i="8" s="1"/>
  <c r="P97" i="8"/>
  <c r="P96" i="8" s="1"/>
  <c r="P95" i="8" s="1"/>
  <c r="U94" i="8"/>
  <c r="T94" i="8"/>
  <c r="T93" i="8" s="1"/>
  <c r="S94" i="8"/>
  <c r="R94" i="8"/>
  <c r="Q94" i="8"/>
  <c r="P94" i="8"/>
  <c r="P93" i="8" s="1"/>
  <c r="U92" i="8"/>
  <c r="T92" i="8"/>
  <c r="S92" i="8"/>
  <c r="R92" i="8"/>
  <c r="Q92" i="8"/>
  <c r="P92" i="8"/>
  <c r="U91" i="8"/>
  <c r="T91" i="8"/>
  <c r="S91" i="8"/>
  <c r="R91" i="8"/>
  <c r="Q91" i="8"/>
  <c r="P91" i="8"/>
  <c r="U87" i="8"/>
  <c r="T87" i="8"/>
  <c r="T86" i="8" s="1"/>
  <c r="T85" i="8" s="1"/>
  <c r="T84" i="8" s="1"/>
  <c r="S87" i="8"/>
  <c r="S86" i="8" s="1"/>
  <c r="S85" i="8" s="1"/>
  <c r="S84" i="8" s="1"/>
  <c r="R87" i="8"/>
  <c r="R86" i="8" s="1"/>
  <c r="R85" i="8" s="1"/>
  <c r="R84" i="8" s="1"/>
  <c r="Q87" i="8"/>
  <c r="Q86" i="8" s="1"/>
  <c r="Q85" i="8" s="1"/>
  <c r="Q84" i="8" s="1"/>
  <c r="P87" i="8"/>
  <c r="P86" i="8" s="1"/>
  <c r="P85" i="8" s="1"/>
  <c r="U83" i="8"/>
  <c r="T83" i="8"/>
  <c r="T82" i="8" s="1"/>
  <c r="S83" i="8"/>
  <c r="R83" i="8"/>
  <c r="Q83" i="8"/>
  <c r="P83" i="8"/>
  <c r="O83" i="8" s="1"/>
  <c r="U81" i="8"/>
  <c r="T81" i="8"/>
  <c r="S81" i="8"/>
  <c r="S80" i="8" s="1"/>
  <c r="R81" i="8"/>
  <c r="R80" i="8" s="1"/>
  <c r="Q81" i="8"/>
  <c r="Q80" i="8" s="1"/>
  <c r="P81" i="8"/>
  <c r="P80" i="8" s="1"/>
  <c r="U79" i="8"/>
  <c r="T79" i="8"/>
  <c r="S79" i="8"/>
  <c r="R79" i="8"/>
  <c r="Q79" i="8"/>
  <c r="P79" i="8"/>
  <c r="U77" i="8"/>
  <c r="T77" i="8"/>
  <c r="S77" i="8"/>
  <c r="S76" i="8" s="1"/>
  <c r="R77" i="8"/>
  <c r="R76" i="8" s="1"/>
  <c r="Q77" i="8"/>
  <c r="Q76" i="8" s="1"/>
  <c r="P77" i="8"/>
  <c r="P76" i="8" s="1"/>
  <c r="U74" i="8"/>
  <c r="T74" i="8"/>
  <c r="S74" i="8"/>
  <c r="R74" i="8"/>
  <c r="Q74" i="8"/>
  <c r="P74" i="8"/>
  <c r="U73" i="8"/>
  <c r="T73" i="8"/>
  <c r="S73" i="8"/>
  <c r="S72" i="8" s="1"/>
  <c r="S71" i="8" s="1"/>
  <c r="R73" i="8"/>
  <c r="R72" i="8" s="1"/>
  <c r="R71" i="8" s="1"/>
  <c r="Q73" i="8"/>
  <c r="P73" i="8"/>
  <c r="U70" i="8"/>
  <c r="T70" i="8"/>
  <c r="S70" i="8"/>
  <c r="R70" i="8"/>
  <c r="Q70" i="8"/>
  <c r="P70" i="8"/>
  <c r="O70" i="8" s="1"/>
  <c r="U69" i="8"/>
  <c r="T69" i="8"/>
  <c r="S69" i="8"/>
  <c r="S67" i="8" s="1"/>
  <c r="R69" i="8"/>
  <c r="Q69" i="8"/>
  <c r="P69" i="8"/>
  <c r="U68" i="8"/>
  <c r="T68" i="8"/>
  <c r="S68" i="8"/>
  <c r="R68" i="8"/>
  <c r="Q68" i="8"/>
  <c r="P68" i="8"/>
  <c r="O68" i="8" s="1"/>
  <c r="U66" i="8"/>
  <c r="T66" i="8"/>
  <c r="S66" i="8"/>
  <c r="S65" i="8" s="1"/>
  <c r="R66" i="8"/>
  <c r="R65" i="8" s="1"/>
  <c r="Q66" i="8"/>
  <c r="P66" i="8"/>
  <c r="P65" i="8" s="1"/>
  <c r="U64" i="8"/>
  <c r="T64" i="8"/>
  <c r="T63" i="8" s="1"/>
  <c r="S64" i="8"/>
  <c r="R64" i="8"/>
  <c r="Q64" i="8"/>
  <c r="Q63" i="8" s="1"/>
  <c r="P64" i="8"/>
  <c r="O64" i="8" s="1"/>
  <c r="U62" i="8"/>
  <c r="T62" i="8"/>
  <c r="S62" i="8"/>
  <c r="R62" i="8"/>
  <c r="Q62" i="8"/>
  <c r="P62" i="8"/>
  <c r="U61" i="8"/>
  <c r="T61" i="8"/>
  <c r="S61" i="8"/>
  <c r="R61" i="8"/>
  <c r="Q61" i="8"/>
  <c r="P61" i="8"/>
  <c r="P60" i="8" s="1"/>
  <c r="U59" i="8"/>
  <c r="T59" i="8"/>
  <c r="S59" i="8"/>
  <c r="R59" i="8"/>
  <c r="Q59" i="8"/>
  <c r="P59" i="8"/>
  <c r="U58" i="8"/>
  <c r="T58" i="8"/>
  <c r="S58" i="8"/>
  <c r="R58" i="8"/>
  <c r="Q58" i="8"/>
  <c r="P58" i="8"/>
  <c r="U57" i="8"/>
  <c r="T57" i="8"/>
  <c r="S57" i="8"/>
  <c r="R57" i="8"/>
  <c r="Q57" i="8"/>
  <c r="P57" i="8"/>
  <c r="U55" i="8"/>
  <c r="T55" i="8"/>
  <c r="T53" i="8" s="1"/>
  <c r="S55" i="8"/>
  <c r="R55" i="8"/>
  <c r="Q55" i="8"/>
  <c r="P55" i="8"/>
  <c r="P53" i="8" s="1"/>
  <c r="U54" i="8"/>
  <c r="T54" i="8"/>
  <c r="S54" i="8"/>
  <c r="R54" i="8"/>
  <c r="R53" i="8" s="1"/>
  <c r="Q54" i="8"/>
  <c r="P54" i="8"/>
  <c r="U52" i="8"/>
  <c r="T52" i="8"/>
  <c r="S52" i="8"/>
  <c r="R52" i="8"/>
  <c r="Q52" i="8"/>
  <c r="P52" i="8"/>
  <c r="U51" i="8"/>
  <c r="T51" i="8"/>
  <c r="S51" i="8"/>
  <c r="S49" i="8" s="1"/>
  <c r="R51" i="8"/>
  <c r="Q51" i="8"/>
  <c r="P51" i="8"/>
  <c r="U50" i="8"/>
  <c r="T50" i="8"/>
  <c r="T49" i="8" s="1"/>
  <c r="S50" i="8"/>
  <c r="R50" i="8"/>
  <c r="Q50" i="8"/>
  <c r="P50" i="8"/>
  <c r="P49" i="8" s="1"/>
  <c r="U47" i="8"/>
  <c r="T47" i="8"/>
  <c r="S47" i="8"/>
  <c r="R47" i="8"/>
  <c r="R46" i="8" s="1"/>
  <c r="Q47" i="8"/>
  <c r="Q46" i="8" s="1"/>
  <c r="P47" i="8"/>
  <c r="P46" i="8" s="1"/>
  <c r="U45" i="8"/>
  <c r="T45" i="8"/>
  <c r="S45" i="8"/>
  <c r="R45" i="8"/>
  <c r="Q45" i="8"/>
  <c r="P45" i="8"/>
  <c r="P44" i="8" s="1"/>
  <c r="U43" i="8"/>
  <c r="T43" i="8"/>
  <c r="S43" i="8"/>
  <c r="R43" i="8"/>
  <c r="Q43" i="8"/>
  <c r="P43" i="8"/>
  <c r="U42" i="8"/>
  <c r="T42" i="8"/>
  <c r="S42" i="8"/>
  <c r="R42" i="8"/>
  <c r="Q42" i="8"/>
  <c r="P42" i="8"/>
  <c r="P41" i="8" s="1"/>
  <c r="U40" i="8"/>
  <c r="T40" i="8"/>
  <c r="S40" i="8"/>
  <c r="R40" i="8"/>
  <c r="Q40" i="8"/>
  <c r="P40" i="8"/>
  <c r="U39" i="8"/>
  <c r="T39" i="8"/>
  <c r="S39" i="8"/>
  <c r="R39" i="8"/>
  <c r="Q39" i="8"/>
  <c r="P39" i="8"/>
  <c r="U38" i="8"/>
  <c r="T38" i="8"/>
  <c r="S38" i="8"/>
  <c r="R38" i="8"/>
  <c r="Q38" i="8"/>
  <c r="P38" i="8"/>
  <c r="U37" i="8"/>
  <c r="T37" i="8"/>
  <c r="S37" i="8"/>
  <c r="R37" i="8"/>
  <c r="Q37" i="8"/>
  <c r="P37" i="8"/>
  <c r="U36" i="8"/>
  <c r="T36" i="8"/>
  <c r="S36" i="8"/>
  <c r="R36" i="8"/>
  <c r="Q36" i="8"/>
  <c r="P36" i="8"/>
  <c r="U33" i="8"/>
  <c r="T33" i="8"/>
  <c r="T32" i="8" s="1"/>
  <c r="S33" i="8"/>
  <c r="R33" i="8"/>
  <c r="Q33" i="8"/>
  <c r="P33" i="8"/>
  <c r="P32" i="8" s="1"/>
  <c r="U31" i="8"/>
  <c r="U30" i="8" s="1"/>
  <c r="T31" i="8"/>
  <c r="S31" i="8"/>
  <c r="S30" i="8" s="1"/>
  <c r="R31" i="8"/>
  <c r="R30" i="8" s="1"/>
  <c r="Q31" i="8"/>
  <c r="P31" i="8"/>
  <c r="U29" i="8"/>
  <c r="T29" i="8"/>
  <c r="S29" i="8"/>
  <c r="R29" i="8"/>
  <c r="Q29" i="8"/>
  <c r="P29" i="8"/>
  <c r="U28" i="8"/>
  <c r="T28" i="8"/>
  <c r="S28" i="8"/>
  <c r="R28" i="8"/>
  <c r="R26" i="8" s="1"/>
  <c r="Q28" i="8"/>
  <c r="P28" i="8"/>
  <c r="U27" i="8"/>
  <c r="T27" i="8"/>
  <c r="S27" i="8"/>
  <c r="R27" i="8"/>
  <c r="Q27" i="8"/>
  <c r="P27" i="8"/>
  <c r="P26" i="8" s="1"/>
  <c r="U21" i="8"/>
  <c r="T21" i="8"/>
  <c r="S21" i="8"/>
  <c r="R21" i="8"/>
  <c r="Q21" i="8"/>
  <c r="P21" i="8"/>
  <c r="U20" i="8"/>
  <c r="T20" i="8"/>
  <c r="T19" i="8" s="1"/>
  <c r="S20" i="8"/>
  <c r="R20" i="8"/>
  <c r="Q20" i="8"/>
  <c r="P20" i="8"/>
  <c r="U17" i="8"/>
  <c r="T17" i="8"/>
  <c r="S17" i="8"/>
  <c r="R17" i="8"/>
  <c r="Q17" i="8"/>
  <c r="P17" i="8"/>
  <c r="U16" i="8"/>
  <c r="T16" i="8"/>
  <c r="S16" i="8"/>
  <c r="R16" i="8"/>
  <c r="Q16" i="8"/>
  <c r="P16" i="8"/>
  <c r="U15" i="8"/>
  <c r="T15" i="8"/>
  <c r="S15" i="8"/>
  <c r="R15" i="8"/>
  <c r="Q15" i="8"/>
  <c r="P15" i="8"/>
  <c r="U14" i="8"/>
  <c r="T14" i="8"/>
  <c r="T12" i="8" s="1"/>
  <c r="T11" i="8" s="1"/>
  <c r="S14" i="8"/>
  <c r="R14" i="8"/>
  <c r="Q14" i="8"/>
  <c r="P14" i="8"/>
  <c r="U13" i="8"/>
  <c r="T13" i="8"/>
  <c r="S13" i="8"/>
  <c r="R13" i="8"/>
  <c r="Q13" i="8"/>
  <c r="P13" i="8"/>
  <c r="Q10" i="8"/>
  <c r="Q9" i="8" s="1"/>
  <c r="Q8" i="8" s="1"/>
  <c r="R10" i="8"/>
  <c r="R9" i="8" s="1"/>
  <c r="R8" i="8" s="1"/>
  <c r="S10" i="8"/>
  <c r="T10" i="8"/>
  <c r="U10" i="8"/>
  <c r="U9" i="8" s="1"/>
  <c r="U8" i="8" s="1"/>
  <c r="P10" i="8"/>
  <c r="P9" i="8" s="1"/>
  <c r="P8" i="8" s="1"/>
  <c r="I12" i="8"/>
  <c r="U99" i="8"/>
  <c r="U98" i="8" s="1"/>
  <c r="T99" i="8"/>
  <c r="T98" i="8" s="1"/>
  <c r="S99" i="8"/>
  <c r="R99" i="8"/>
  <c r="R98" i="8" s="1"/>
  <c r="U96" i="8"/>
  <c r="U95" i="8" s="1"/>
  <c r="T96" i="8"/>
  <c r="T95" i="8" s="1"/>
  <c r="U93" i="8"/>
  <c r="S93" i="8"/>
  <c r="R93" i="8"/>
  <c r="Q93" i="8"/>
  <c r="O91" i="8"/>
  <c r="U90" i="8"/>
  <c r="U86" i="8"/>
  <c r="U85" i="8" s="1"/>
  <c r="U84" i="8" s="1"/>
  <c r="U82" i="8"/>
  <c r="S82" i="8"/>
  <c r="R82" i="8"/>
  <c r="Q82" i="8"/>
  <c r="U80" i="8"/>
  <c r="T80" i="8"/>
  <c r="U78" i="8"/>
  <c r="S78" i="8"/>
  <c r="R78" i="8"/>
  <c r="Q78" i="8"/>
  <c r="P78" i="8"/>
  <c r="U76" i="8"/>
  <c r="T76" i="8"/>
  <c r="U72" i="8"/>
  <c r="U71" i="8" s="1"/>
  <c r="T72" i="8"/>
  <c r="T71" i="8" s="1"/>
  <c r="U67" i="8"/>
  <c r="P67" i="8"/>
  <c r="U65" i="8"/>
  <c r="T65" i="8"/>
  <c r="U63" i="8"/>
  <c r="S63" i="8"/>
  <c r="R63" i="8"/>
  <c r="P63" i="8"/>
  <c r="U60" i="8"/>
  <c r="U56" i="8"/>
  <c r="O55" i="8"/>
  <c r="U53" i="8"/>
  <c r="O52" i="8"/>
  <c r="U49" i="8"/>
  <c r="U46" i="8"/>
  <c r="T46" i="8"/>
  <c r="U44" i="8"/>
  <c r="S44" i="8"/>
  <c r="R44" i="8"/>
  <c r="Q44" i="8"/>
  <c r="O37" i="8"/>
  <c r="U32" i="8"/>
  <c r="S32" i="8"/>
  <c r="R32" i="8"/>
  <c r="Q32" i="8"/>
  <c r="T30" i="8"/>
  <c r="P30" i="8"/>
  <c r="U26" i="8"/>
  <c r="O23" i="8"/>
  <c r="U22" i="8"/>
  <c r="T22" i="8"/>
  <c r="S22" i="8"/>
  <c r="R22" i="8"/>
  <c r="Q22" i="8"/>
  <c r="P22" i="8"/>
  <c r="U12" i="8"/>
  <c r="U11" i="8" s="1"/>
  <c r="T9" i="8"/>
  <c r="T8" i="8" s="1"/>
  <c r="L13" i="9"/>
  <c r="L12" i="9"/>
  <c r="K16" i="9"/>
  <c r="K14" i="9"/>
  <c r="I11" i="9"/>
  <c r="I10" i="9"/>
  <c r="E18" i="9"/>
  <c r="D18" i="9"/>
  <c r="C18" i="9"/>
  <c r="F18" i="9"/>
  <c r="G18" i="9"/>
  <c r="H18" i="9"/>
  <c r="O33" i="8" l="1"/>
  <c r="P82" i="8"/>
  <c r="O82" i="8" s="1"/>
  <c r="Q19" i="8"/>
  <c r="Q18" i="8" s="1"/>
  <c r="Q26" i="8"/>
  <c r="Q35" i="8"/>
  <c r="Q53" i="8"/>
  <c r="Q67" i="8"/>
  <c r="Q72" i="8"/>
  <c r="Q71" i="8" s="1"/>
  <c r="E20" i="3"/>
  <c r="E11" i="3"/>
  <c r="K29" i="3"/>
  <c r="J33" i="3"/>
  <c r="G12" i="7"/>
  <c r="H12" i="7" s="1"/>
  <c r="I12" i="7" s="1"/>
  <c r="K36" i="3"/>
  <c r="K35" i="3" s="1"/>
  <c r="G9" i="7"/>
  <c r="I10" i="7"/>
  <c r="L37" i="3"/>
  <c r="G14" i="7"/>
  <c r="P99" i="8"/>
  <c r="P98" i="8" s="1"/>
  <c r="S12" i="8"/>
  <c r="S11" i="8" s="1"/>
  <c r="S26" i="8"/>
  <c r="L31" i="3"/>
  <c r="G19" i="7"/>
  <c r="L38" i="3"/>
  <c r="N38" i="3" s="1"/>
  <c r="G22" i="7"/>
  <c r="M29" i="3"/>
  <c r="O27" i="8"/>
  <c r="T26" i="8"/>
  <c r="O29" i="8"/>
  <c r="P35" i="8"/>
  <c r="P34" i="8" s="1"/>
  <c r="P56" i="8"/>
  <c r="P48" i="8" s="1"/>
  <c r="T67" i="8"/>
  <c r="P90" i="8"/>
  <c r="L32" i="3"/>
  <c r="N32" i="3" s="1"/>
  <c r="G26" i="7"/>
  <c r="L39" i="3"/>
  <c r="N39" i="3" s="1"/>
  <c r="G29" i="7"/>
  <c r="L30" i="3"/>
  <c r="N30" i="3" s="1"/>
  <c r="N29" i="3" s="1"/>
  <c r="N26" i="3" s="1"/>
  <c r="N40" i="3" s="1"/>
  <c r="K13" i="5" s="1"/>
  <c r="K12" i="5" s="1"/>
  <c r="K11" i="5" s="1"/>
  <c r="L34" i="3"/>
  <c r="N34" i="3" s="1"/>
  <c r="N33" i="3" s="1"/>
  <c r="L29" i="3"/>
  <c r="N31" i="3"/>
  <c r="N37" i="3"/>
  <c r="N36" i="3" s="1"/>
  <c r="N35" i="3" s="1"/>
  <c r="L36" i="3"/>
  <c r="L35" i="3" s="1"/>
  <c r="K20" i="3"/>
  <c r="E26" i="3"/>
  <c r="E40" i="3" s="1"/>
  <c r="B13" i="5" s="1"/>
  <c r="B12" i="5" s="1"/>
  <c r="B11" i="5" s="1"/>
  <c r="K33" i="3"/>
  <c r="L27" i="3"/>
  <c r="M37" i="3"/>
  <c r="M36" i="3" s="1"/>
  <c r="M35" i="3" s="1"/>
  <c r="M28" i="3"/>
  <c r="M27" i="3" s="1"/>
  <c r="G20" i="3"/>
  <c r="J29" i="3"/>
  <c r="J26" i="3" s="1"/>
  <c r="J36" i="3"/>
  <c r="J35" i="3" s="1"/>
  <c r="I26" i="3"/>
  <c r="I40" i="3" s="1"/>
  <c r="F13" i="5" s="1"/>
  <c r="F12" i="5" s="1"/>
  <c r="F11" i="5" s="1"/>
  <c r="I20" i="3"/>
  <c r="I11" i="3"/>
  <c r="K11" i="3" s="1"/>
  <c r="M11" i="3" s="1"/>
  <c r="G26" i="3"/>
  <c r="G40" i="3" s="1"/>
  <c r="D13" i="5" s="1"/>
  <c r="D12" i="5" s="1"/>
  <c r="D11" i="5" s="1"/>
  <c r="G11" i="3"/>
  <c r="P19" i="8"/>
  <c r="P18" i="8" s="1"/>
  <c r="O13" i="8"/>
  <c r="O15" i="8"/>
  <c r="O17" i="8"/>
  <c r="O31" i="8"/>
  <c r="O38" i="8"/>
  <c r="O40" i="8"/>
  <c r="O43" i="8"/>
  <c r="O57" i="8"/>
  <c r="O59" i="8"/>
  <c r="O62" i="8"/>
  <c r="O66" i="8"/>
  <c r="O92" i="8"/>
  <c r="B19" i="9"/>
  <c r="R67" i="8"/>
  <c r="O20" i="8"/>
  <c r="R35" i="8"/>
  <c r="R12" i="8"/>
  <c r="R11" i="8" s="1"/>
  <c r="P89" i="8"/>
  <c r="S75" i="8"/>
  <c r="U19" i="8"/>
  <c r="U18" i="8" s="1"/>
  <c r="U7" i="8" s="1"/>
  <c r="U35" i="8"/>
  <c r="U41" i="8"/>
  <c r="Q30" i="8"/>
  <c r="O30" i="8" s="1"/>
  <c r="O51" i="8"/>
  <c r="O73" i="8"/>
  <c r="Q56" i="8"/>
  <c r="O21" i="8"/>
  <c r="O47" i="8"/>
  <c r="O54" i="8"/>
  <c r="O97" i="8"/>
  <c r="O77" i="8"/>
  <c r="O81" i="8"/>
  <c r="Q90" i="8"/>
  <c r="Q89" i="8" s="1"/>
  <c r="Q65" i="8"/>
  <c r="O65" i="8" s="1"/>
  <c r="P12" i="8"/>
  <c r="P11" i="8" s="1"/>
  <c r="O16" i="8"/>
  <c r="O42" i="8"/>
  <c r="Q12" i="8"/>
  <c r="Q11" i="8" s="1"/>
  <c r="Q41" i="8"/>
  <c r="Q34" i="8" s="1"/>
  <c r="O50" i="8"/>
  <c r="O74" i="8"/>
  <c r="Q60" i="8"/>
  <c r="R41" i="8"/>
  <c r="R49" i="8"/>
  <c r="O58" i="8"/>
  <c r="R60" i="8"/>
  <c r="R90" i="8"/>
  <c r="R89" i="8" s="1"/>
  <c r="R88" i="8" s="1"/>
  <c r="O10" i="8"/>
  <c r="S35" i="8"/>
  <c r="S41" i="8"/>
  <c r="S56" i="8"/>
  <c r="S60" i="8"/>
  <c r="S90" i="8"/>
  <c r="S89" i="8" s="1"/>
  <c r="O22" i="8"/>
  <c r="T35" i="8"/>
  <c r="T41" i="8"/>
  <c r="O45" i="8"/>
  <c r="T56" i="8"/>
  <c r="T60" i="8"/>
  <c r="O79" i="8"/>
  <c r="T90" i="8"/>
  <c r="T89" i="8" s="1"/>
  <c r="T88" i="8" s="1"/>
  <c r="O94" i="8"/>
  <c r="S96" i="8"/>
  <c r="S95" i="8" s="1"/>
  <c r="Q95" i="8"/>
  <c r="O93" i="8"/>
  <c r="O87" i="8"/>
  <c r="R75" i="8"/>
  <c r="O80" i="8"/>
  <c r="T78" i="8"/>
  <c r="O78" i="8" s="1"/>
  <c r="Q75" i="8"/>
  <c r="U75" i="8"/>
  <c r="P72" i="8"/>
  <c r="P71" i="8" s="1"/>
  <c r="O71" i="8" s="1"/>
  <c r="O69" i="8"/>
  <c r="O63" i="8"/>
  <c r="O61" i="8"/>
  <c r="R56" i="8"/>
  <c r="S53" i="8"/>
  <c r="O53" i="8" s="1"/>
  <c r="U48" i="8"/>
  <c r="Q49" i="8"/>
  <c r="S46" i="8"/>
  <c r="O46" i="8" s="1"/>
  <c r="T44" i="8"/>
  <c r="O44" i="8" s="1"/>
  <c r="O36" i="8"/>
  <c r="O39" i="8"/>
  <c r="O32" i="8"/>
  <c r="R25" i="8"/>
  <c r="S25" i="8"/>
  <c r="U25" i="8"/>
  <c r="O28" i="8"/>
  <c r="O26" i="8"/>
  <c r="T25" i="8"/>
  <c r="R19" i="8"/>
  <c r="R18" i="8" s="1"/>
  <c r="S19" i="8"/>
  <c r="S18" i="8" s="1"/>
  <c r="T18" i="8"/>
  <c r="O14" i="8"/>
  <c r="S9" i="8"/>
  <c r="S8" i="8" s="1"/>
  <c r="O85" i="8"/>
  <c r="P84" i="8"/>
  <c r="O84" i="8" s="1"/>
  <c r="U89" i="8"/>
  <c r="U88" i="8" s="1"/>
  <c r="S98" i="8"/>
  <c r="O98" i="8" s="1"/>
  <c r="P25" i="8"/>
  <c r="O86" i="8"/>
  <c r="O76" i="8"/>
  <c r="O18" i="9"/>
  <c r="N18" i="9"/>
  <c r="M18" i="9"/>
  <c r="L18" i="9"/>
  <c r="K18" i="9"/>
  <c r="J18" i="9"/>
  <c r="I18" i="9"/>
  <c r="B18" i="9"/>
  <c r="H100" i="8"/>
  <c r="N99" i="8"/>
  <c r="N98" i="8" s="1"/>
  <c r="M99" i="8"/>
  <c r="L99" i="8"/>
  <c r="L98" i="8" s="1"/>
  <c r="K99" i="8"/>
  <c r="K98" i="8" s="1"/>
  <c r="J99" i="8"/>
  <c r="J98" i="8" s="1"/>
  <c r="I99" i="8"/>
  <c r="M98" i="8"/>
  <c r="H97" i="8"/>
  <c r="N96" i="8"/>
  <c r="N95" i="8" s="1"/>
  <c r="M96" i="8"/>
  <c r="M95" i="8" s="1"/>
  <c r="L96" i="8"/>
  <c r="L95" i="8" s="1"/>
  <c r="K96" i="8"/>
  <c r="K95" i="8" s="1"/>
  <c r="J96" i="8"/>
  <c r="J95" i="8" s="1"/>
  <c r="I96" i="8"/>
  <c r="I95" i="8" s="1"/>
  <c r="H94" i="8"/>
  <c r="N93" i="8"/>
  <c r="M93" i="8"/>
  <c r="L93" i="8"/>
  <c r="K93" i="8"/>
  <c r="J93" i="8"/>
  <c r="I93" i="8"/>
  <c r="H92" i="8"/>
  <c r="H91" i="8"/>
  <c r="N90" i="8"/>
  <c r="N89" i="8" s="1"/>
  <c r="N88" i="8" s="1"/>
  <c r="M90" i="8"/>
  <c r="L90" i="8"/>
  <c r="K90" i="8"/>
  <c r="J90" i="8"/>
  <c r="I90" i="8"/>
  <c r="G88" i="8"/>
  <c r="F88" i="8"/>
  <c r="H87" i="8"/>
  <c r="N86" i="8"/>
  <c r="N85" i="8" s="1"/>
  <c r="N84" i="8" s="1"/>
  <c r="M86" i="8"/>
  <c r="M85" i="8" s="1"/>
  <c r="M84" i="8" s="1"/>
  <c r="L86" i="8"/>
  <c r="L85" i="8" s="1"/>
  <c r="L84" i="8" s="1"/>
  <c r="K86" i="8"/>
  <c r="K85" i="8" s="1"/>
  <c r="K84" i="8" s="1"/>
  <c r="J86" i="8"/>
  <c r="J85" i="8" s="1"/>
  <c r="J84" i="8" s="1"/>
  <c r="I86" i="8"/>
  <c r="G84" i="8"/>
  <c r="F84" i="8"/>
  <c r="H83" i="8"/>
  <c r="N82" i="8"/>
  <c r="M82" i="8"/>
  <c r="L82" i="8"/>
  <c r="K82" i="8"/>
  <c r="J82" i="8"/>
  <c r="I82" i="8"/>
  <c r="G82" i="8"/>
  <c r="F82" i="8"/>
  <c r="H81" i="8"/>
  <c r="N80" i="8"/>
  <c r="M80" i="8"/>
  <c r="L80" i="8"/>
  <c r="K80" i="8"/>
  <c r="J80" i="8"/>
  <c r="I80" i="8"/>
  <c r="H79" i="8"/>
  <c r="N78" i="8"/>
  <c r="M78" i="8"/>
  <c r="L78" i="8"/>
  <c r="K78" i="8"/>
  <c r="J78" i="8"/>
  <c r="I78" i="8"/>
  <c r="H77" i="8"/>
  <c r="N76" i="8"/>
  <c r="M76" i="8"/>
  <c r="L76" i="8"/>
  <c r="K76" i="8"/>
  <c r="J76" i="8"/>
  <c r="I76" i="8"/>
  <c r="G76" i="8"/>
  <c r="F76" i="8"/>
  <c r="H74" i="8"/>
  <c r="H73" i="8"/>
  <c r="N72" i="8"/>
  <c r="M72" i="8"/>
  <c r="M71" i="8" s="1"/>
  <c r="L72" i="8"/>
  <c r="L71" i="8" s="1"/>
  <c r="K72" i="8"/>
  <c r="K71" i="8" s="1"/>
  <c r="J72" i="8"/>
  <c r="J71" i="8" s="1"/>
  <c r="I72" i="8"/>
  <c r="I71" i="8" s="1"/>
  <c r="G72" i="8"/>
  <c r="F72" i="8"/>
  <c r="N71" i="8"/>
  <c r="H70" i="8"/>
  <c r="H69" i="8"/>
  <c r="H68" i="8"/>
  <c r="N67" i="8"/>
  <c r="M67" i="8"/>
  <c r="L67" i="8"/>
  <c r="K67" i="8"/>
  <c r="J67" i="8"/>
  <c r="I67" i="8"/>
  <c r="G67" i="8"/>
  <c r="F67" i="8"/>
  <c r="H66" i="8"/>
  <c r="N65" i="8"/>
  <c r="M65" i="8"/>
  <c r="L65" i="8"/>
  <c r="K65" i="8"/>
  <c r="J65" i="8"/>
  <c r="I65" i="8"/>
  <c r="H64" i="8"/>
  <c r="N63" i="8"/>
  <c r="M63" i="8"/>
  <c r="L63" i="8"/>
  <c r="K63" i="8"/>
  <c r="J63" i="8"/>
  <c r="I63" i="8"/>
  <c r="H62" i="8"/>
  <c r="H61" i="8"/>
  <c r="N60" i="8"/>
  <c r="M60" i="8"/>
  <c r="L60" i="8"/>
  <c r="K60" i="8"/>
  <c r="J60" i="8"/>
  <c r="I60" i="8"/>
  <c r="H59" i="8"/>
  <c r="H58" i="8"/>
  <c r="H57" i="8"/>
  <c r="N56" i="8"/>
  <c r="M56" i="8"/>
  <c r="L56" i="8"/>
  <c r="K56" i="8"/>
  <c r="J56" i="8"/>
  <c r="I56" i="8"/>
  <c r="G56" i="8"/>
  <c r="F56" i="8"/>
  <c r="H55" i="8"/>
  <c r="H54" i="8"/>
  <c r="N53" i="8"/>
  <c r="M53" i="8"/>
  <c r="L53" i="8"/>
  <c r="K53" i="8"/>
  <c r="J53" i="8"/>
  <c r="I53" i="8"/>
  <c r="G53" i="8"/>
  <c r="F53" i="8"/>
  <c r="H52" i="8"/>
  <c r="H51" i="8"/>
  <c r="H50" i="8"/>
  <c r="N49" i="8"/>
  <c r="M49" i="8"/>
  <c r="L49" i="8"/>
  <c r="K49" i="8"/>
  <c r="J49" i="8"/>
  <c r="I49" i="8"/>
  <c r="H47" i="8"/>
  <c r="N46" i="8"/>
  <c r="M46" i="8"/>
  <c r="L46" i="8"/>
  <c r="K46" i="8"/>
  <c r="J46" i="8"/>
  <c r="I46" i="8"/>
  <c r="H45" i="8"/>
  <c r="N44" i="8"/>
  <c r="M44" i="8"/>
  <c r="L44" i="8"/>
  <c r="K44" i="8"/>
  <c r="J44" i="8"/>
  <c r="I44" i="8"/>
  <c r="H43" i="8"/>
  <c r="H42" i="8"/>
  <c r="N41" i="8"/>
  <c r="M41" i="8"/>
  <c r="L41" i="8"/>
  <c r="K41" i="8"/>
  <c r="J41" i="8"/>
  <c r="I41" i="8"/>
  <c r="H40" i="8"/>
  <c r="H39" i="8"/>
  <c r="H38" i="8"/>
  <c r="H37" i="8"/>
  <c r="H36" i="8"/>
  <c r="N35" i="8"/>
  <c r="M35" i="8"/>
  <c r="L35" i="8"/>
  <c r="K35" i="8"/>
  <c r="J35" i="8"/>
  <c r="I35" i="8"/>
  <c r="G35" i="8"/>
  <c r="F35" i="8"/>
  <c r="H33" i="8"/>
  <c r="N32" i="8"/>
  <c r="M32" i="8"/>
  <c r="L32" i="8"/>
  <c r="K32" i="8"/>
  <c r="J32" i="8"/>
  <c r="I32" i="8"/>
  <c r="H31" i="8"/>
  <c r="N30" i="8"/>
  <c r="M30" i="8"/>
  <c r="L30" i="8"/>
  <c r="K30" i="8"/>
  <c r="J30" i="8"/>
  <c r="I30" i="8"/>
  <c r="H29" i="8"/>
  <c r="H28" i="8"/>
  <c r="H27" i="8"/>
  <c r="N26" i="8"/>
  <c r="M26" i="8"/>
  <c r="M25" i="8" s="1"/>
  <c r="L26" i="8"/>
  <c r="K26" i="8"/>
  <c r="K25" i="8" s="1"/>
  <c r="J26" i="8"/>
  <c r="I26" i="8"/>
  <c r="G24" i="8"/>
  <c r="G7" i="8" s="1"/>
  <c r="F24" i="8"/>
  <c r="H23" i="8"/>
  <c r="N22" i="8"/>
  <c r="M22" i="8"/>
  <c r="L22" i="8"/>
  <c r="K22" i="8"/>
  <c r="J22" i="8"/>
  <c r="I22" i="8"/>
  <c r="H21" i="8"/>
  <c r="H20" i="8"/>
  <c r="N19" i="8"/>
  <c r="M19" i="8"/>
  <c r="L19" i="8"/>
  <c r="K19" i="8"/>
  <c r="J19" i="8"/>
  <c r="I19" i="8"/>
  <c r="I18" i="8" s="1"/>
  <c r="H17" i="8"/>
  <c r="H16" i="8"/>
  <c r="H15" i="8"/>
  <c r="H14" i="8"/>
  <c r="H13" i="8"/>
  <c r="N12" i="8"/>
  <c r="N11" i="8" s="1"/>
  <c r="M12" i="8"/>
  <c r="M11" i="8" s="1"/>
  <c r="L12" i="8"/>
  <c r="L11" i="8" s="1"/>
  <c r="K12" i="8"/>
  <c r="K11" i="8" s="1"/>
  <c r="J12" i="8"/>
  <c r="J11" i="8" s="1"/>
  <c r="I11" i="8"/>
  <c r="H10" i="8"/>
  <c r="N9" i="8"/>
  <c r="N8" i="8" s="1"/>
  <c r="M9" i="8"/>
  <c r="M8" i="8" s="1"/>
  <c r="L9" i="8"/>
  <c r="L8" i="8" s="1"/>
  <c r="K9" i="8"/>
  <c r="K8" i="8" s="1"/>
  <c r="J9" i="8"/>
  <c r="J8" i="8" s="1"/>
  <c r="I9" i="8"/>
  <c r="I8" i="8" s="1"/>
  <c r="F7" i="8"/>
  <c r="I14" i="1"/>
  <c r="I13" i="1"/>
  <c r="L16" i="3"/>
  <c r="J18" i="3"/>
  <c r="L18" i="3" s="1"/>
  <c r="N18" i="3" s="1"/>
  <c r="F18" i="3"/>
  <c r="J14" i="3"/>
  <c r="L14" i="3" s="1"/>
  <c r="N14" i="3" s="1"/>
  <c r="J12" i="3"/>
  <c r="L12" i="3" s="1"/>
  <c r="N12" i="3" s="1"/>
  <c r="F29" i="3"/>
  <c r="H39" i="3"/>
  <c r="F29" i="7" s="1"/>
  <c r="F28" i="7" s="1"/>
  <c r="H38" i="3"/>
  <c r="F22" i="7" s="1"/>
  <c r="F21" i="7" s="1"/>
  <c r="H37" i="3"/>
  <c r="H34" i="3"/>
  <c r="F12" i="7" s="1"/>
  <c r="H32" i="3"/>
  <c r="F26" i="7" s="1"/>
  <c r="F24" i="7" s="1"/>
  <c r="F23" i="7" s="1"/>
  <c r="H31" i="3"/>
  <c r="F19" i="7" s="1"/>
  <c r="F17" i="7" s="1"/>
  <c r="F16" i="7" s="1"/>
  <c r="F15" i="7" s="1"/>
  <c r="H30" i="3"/>
  <c r="H28" i="3"/>
  <c r="F10" i="7" s="1"/>
  <c r="H13" i="3"/>
  <c r="H12" i="3" s="1"/>
  <c r="H15" i="3"/>
  <c r="H14" i="3" s="1"/>
  <c r="H19" i="3"/>
  <c r="H18" i="3" s="1"/>
  <c r="H17" i="3"/>
  <c r="H16" i="3" s="1"/>
  <c r="F39" i="3"/>
  <c r="E29" i="7" s="1"/>
  <c r="E28" i="7" s="1"/>
  <c r="F38" i="3"/>
  <c r="F37" i="3"/>
  <c r="E14" i="7" s="1"/>
  <c r="E13" i="7" s="1"/>
  <c r="F34" i="3"/>
  <c r="F32" i="3"/>
  <c r="E26" i="7" s="1"/>
  <c r="E24" i="7" s="1"/>
  <c r="E23" i="7" s="1"/>
  <c r="F31" i="3"/>
  <c r="E19" i="7" s="1"/>
  <c r="E17" i="7" s="1"/>
  <c r="F30" i="3"/>
  <c r="E11" i="7" s="1"/>
  <c r="F28" i="3"/>
  <c r="F33" i="3" l="1"/>
  <c r="E12" i="7"/>
  <c r="F9" i="7"/>
  <c r="F8" i="7" s="1"/>
  <c r="F7" i="7" s="1"/>
  <c r="G17" i="7"/>
  <c r="G16" i="7" s="1"/>
  <c r="H19" i="7"/>
  <c r="H36" i="3"/>
  <c r="H35" i="3" s="1"/>
  <c r="F14" i="7"/>
  <c r="F13" i="7" s="1"/>
  <c r="O99" i="8"/>
  <c r="G13" i="7"/>
  <c r="H14" i="7"/>
  <c r="E16" i="7"/>
  <c r="E15" i="7" s="1"/>
  <c r="F36" i="3"/>
  <c r="F35" i="3" s="1"/>
  <c r="E22" i="7"/>
  <c r="E21" i="7" s="1"/>
  <c r="H33" i="3"/>
  <c r="O41" i="8"/>
  <c r="Q7" i="8"/>
  <c r="P75" i="8"/>
  <c r="K26" i="3"/>
  <c r="K40" i="3" s="1"/>
  <c r="H13" i="5" s="1"/>
  <c r="H12" i="5" s="1"/>
  <c r="H11" i="5" s="1"/>
  <c r="G28" i="7"/>
  <c r="H29" i="7"/>
  <c r="H22" i="7"/>
  <c r="G21" i="7"/>
  <c r="F27" i="3"/>
  <c r="F26" i="3" s="1"/>
  <c r="F40" i="3" s="1"/>
  <c r="C13" i="5" s="1"/>
  <c r="C12" i="5" s="1"/>
  <c r="E10" i="7"/>
  <c r="E9" i="7" s="1"/>
  <c r="E8" i="7" s="1"/>
  <c r="E7" i="7" s="1"/>
  <c r="E6" i="7" s="1"/>
  <c r="E30" i="7" s="1"/>
  <c r="J89" i="8"/>
  <c r="G24" i="7"/>
  <c r="H26" i="7"/>
  <c r="G8" i="7"/>
  <c r="G7" i="7" s="1"/>
  <c r="H29" i="3"/>
  <c r="F11" i="7"/>
  <c r="H27" i="3"/>
  <c r="O60" i="8"/>
  <c r="L25" i="8"/>
  <c r="N75" i="8"/>
  <c r="T75" i="8"/>
  <c r="O75" i="8" s="1"/>
  <c r="O95" i="8"/>
  <c r="O35" i="8"/>
  <c r="P88" i="8"/>
  <c r="O67" i="8"/>
  <c r="M26" i="3"/>
  <c r="M40" i="3" s="1"/>
  <c r="J13" i="5" s="1"/>
  <c r="J12" i="5" s="1"/>
  <c r="J11" i="5" s="1"/>
  <c r="L33" i="3"/>
  <c r="L26" i="3" s="1"/>
  <c r="L40" i="3" s="1"/>
  <c r="I13" i="5" s="1"/>
  <c r="I12" i="5" s="1"/>
  <c r="I11" i="5" s="1"/>
  <c r="I9" i="7"/>
  <c r="H9" i="7"/>
  <c r="F6" i="7"/>
  <c r="F30" i="7" s="1"/>
  <c r="H20" i="3"/>
  <c r="J40" i="3"/>
  <c r="G13" i="5" s="1"/>
  <c r="G12" i="5" s="1"/>
  <c r="G11" i="5" s="1"/>
  <c r="N16" i="3"/>
  <c r="L20" i="3"/>
  <c r="J20" i="3"/>
  <c r="J11" i="3"/>
  <c r="L11" i="3" s="1"/>
  <c r="N11" i="3" s="1"/>
  <c r="N20" i="3"/>
  <c r="H11" i="3"/>
  <c r="O49" i="8"/>
  <c r="U34" i="8"/>
  <c r="U24" i="8" s="1"/>
  <c r="U6" i="8" s="1"/>
  <c r="R7" i="8"/>
  <c r="S34" i="8"/>
  <c r="O11" i="8"/>
  <c r="L48" i="8"/>
  <c r="T48" i="8"/>
  <c r="Q25" i="8"/>
  <c r="O25" i="8" s="1"/>
  <c r="O90" i="8"/>
  <c r="K18" i="8"/>
  <c r="J48" i="8"/>
  <c r="T34" i="8"/>
  <c r="R34" i="8"/>
  <c r="L18" i="8"/>
  <c r="L7" i="8" s="1"/>
  <c r="I25" i="8"/>
  <c r="N25" i="8"/>
  <c r="M18" i="8"/>
  <c r="M7" i="8" s="1"/>
  <c r="N18" i="8"/>
  <c r="N7" i="8" s="1"/>
  <c r="O56" i="8"/>
  <c r="O9" i="8"/>
  <c r="Q88" i="8"/>
  <c r="J25" i="8"/>
  <c r="J24" i="8" s="1"/>
  <c r="H90" i="8"/>
  <c r="H22" i="8"/>
  <c r="I34" i="8"/>
  <c r="H65" i="8"/>
  <c r="J88" i="8"/>
  <c r="O18" i="8"/>
  <c r="J34" i="8"/>
  <c r="K34" i="8"/>
  <c r="K89" i="8"/>
  <c r="K88" i="8" s="1"/>
  <c r="O19" i="8"/>
  <c r="Q48" i="8"/>
  <c r="Q24" i="8" s="1"/>
  <c r="H9" i="8"/>
  <c r="H82" i="8"/>
  <c r="T7" i="8"/>
  <c r="N48" i="8"/>
  <c r="F26" i="8"/>
  <c r="S48" i="8"/>
  <c r="S24" i="8" s="1"/>
  <c r="O72" i="8"/>
  <c r="H67" i="8"/>
  <c r="N34" i="8"/>
  <c r="L34" i="8"/>
  <c r="K75" i="8"/>
  <c r="O12" i="8"/>
  <c r="H19" i="8"/>
  <c r="S88" i="8"/>
  <c r="O96" i="8"/>
  <c r="O89" i="8"/>
  <c r="R48" i="8"/>
  <c r="S7" i="8"/>
  <c r="O8" i="8"/>
  <c r="P7" i="8"/>
  <c r="P24" i="8"/>
  <c r="I7" i="8"/>
  <c r="H76" i="8"/>
  <c r="H86" i="8"/>
  <c r="H26" i="8"/>
  <c r="H71" i="8"/>
  <c r="J75" i="8"/>
  <c r="I48" i="8"/>
  <c r="H60" i="8"/>
  <c r="H80" i="8"/>
  <c r="L89" i="8"/>
  <c r="L88" i="8" s="1"/>
  <c r="J18" i="8"/>
  <c r="J7" i="8" s="1"/>
  <c r="M48" i="8"/>
  <c r="L75" i="8"/>
  <c r="M89" i="8"/>
  <c r="M88" i="8" s="1"/>
  <c r="K7" i="8"/>
  <c r="H44" i="8"/>
  <c r="H53" i="8"/>
  <c r="K48" i="8"/>
  <c r="M75" i="8"/>
  <c r="H99" i="8"/>
  <c r="H32" i="8"/>
  <c r="G26" i="8"/>
  <c r="H41" i="8"/>
  <c r="M34" i="8"/>
  <c r="H63" i="8"/>
  <c r="H78" i="8"/>
  <c r="I89" i="8"/>
  <c r="H46" i="8"/>
  <c r="I19" i="9"/>
  <c r="H95" i="8"/>
  <c r="H8" i="8"/>
  <c r="H11" i="8"/>
  <c r="H56" i="8"/>
  <c r="H72" i="8"/>
  <c r="I98" i="8"/>
  <c r="H98" i="8" s="1"/>
  <c r="H30" i="8"/>
  <c r="H35" i="8"/>
  <c r="H93" i="8"/>
  <c r="H49" i="8"/>
  <c r="I75" i="8"/>
  <c r="H96" i="8"/>
  <c r="H12" i="8"/>
  <c r="I85" i="8"/>
  <c r="F17" i="3"/>
  <c r="F16" i="3" s="1"/>
  <c r="F15" i="3"/>
  <c r="F14" i="3" s="1"/>
  <c r="F13" i="3"/>
  <c r="F12" i="3" s="1"/>
  <c r="F20" i="3" s="1"/>
  <c r="O33" i="1"/>
  <c r="M33" i="1"/>
  <c r="K33" i="1"/>
  <c r="O30" i="1"/>
  <c r="O29" i="1"/>
  <c r="M30" i="1"/>
  <c r="M29" i="1"/>
  <c r="K30" i="1"/>
  <c r="K29" i="1"/>
  <c r="I29" i="1"/>
  <c r="G29" i="1"/>
  <c r="O11" i="1"/>
  <c r="O10" i="1"/>
  <c r="M11" i="1"/>
  <c r="M10" i="1"/>
  <c r="M9" i="1" s="1"/>
  <c r="K11" i="1"/>
  <c r="K10" i="1"/>
  <c r="I11" i="1"/>
  <c r="I10" i="1"/>
  <c r="F15" i="1"/>
  <c r="G14" i="1"/>
  <c r="G13" i="1"/>
  <c r="H12" i="1"/>
  <c r="I12" i="1"/>
  <c r="J12" i="1"/>
  <c r="K12" i="1"/>
  <c r="L12" i="1"/>
  <c r="L15" i="1" s="1"/>
  <c r="M12" i="1"/>
  <c r="N12" i="1"/>
  <c r="O12" i="1"/>
  <c r="F12" i="1"/>
  <c r="G11" i="1"/>
  <c r="G10" i="1"/>
  <c r="H9" i="1"/>
  <c r="J9" i="1"/>
  <c r="J15" i="1" s="1"/>
  <c r="K9" i="1"/>
  <c r="K15" i="1" s="1"/>
  <c r="N9" i="1"/>
  <c r="F9" i="1"/>
  <c r="G15" i="1" l="1"/>
  <c r="F30" i="1"/>
  <c r="Q6" i="8"/>
  <c r="I8" i="7"/>
  <c r="I7" i="7" s="1"/>
  <c r="I26" i="7"/>
  <c r="I24" i="7" s="1"/>
  <c r="H24" i="7"/>
  <c r="H15" i="1"/>
  <c r="H30" i="1" s="1"/>
  <c r="G23" i="7"/>
  <c r="G15" i="7" s="1"/>
  <c r="G6" i="7" s="1"/>
  <c r="G30" i="7" s="1"/>
  <c r="H13" i="7"/>
  <c r="I14" i="7"/>
  <c r="I13" i="7" s="1"/>
  <c r="H25" i="8"/>
  <c r="H8" i="7"/>
  <c r="H7" i="7" s="1"/>
  <c r="H28" i="7"/>
  <c r="I29" i="7"/>
  <c r="I28" i="7" s="1"/>
  <c r="G9" i="1"/>
  <c r="O9" i="1"/>
  <c r="H26" i="3"/>
  <c r="H40" i="3" s="1"/>
  <c r="E13" i="5" s="1"/>
  <c r="E12" i="5" s="1"/>
  <c r="H21" i="7"/>
  <c r="I22" i="7"/>
  <c r="I21" i="7" s="1"/>
  <c r="I19" i="7"/>
  <c r="I17" i="7" s="1"/>
  <c r="H17" i="7"/>
  <c r="F11" i="3"/>
  <c r="O15" i="1"/>
  <c r="N15" i="1"/>
  <c r="M15" i="1"/>
  <c r="O48" i="8"/>
  <c r="T24" i="8"/>
  <c r="T6" i="8" s="1"/>
  <c r="R24" i="8"/>
  <c r="R6" i="8" s="1"/>
  <c r="O34" i="8"/>
  <c r="I24" i="8"/>
  <c r="O7" i="8"/>
  <c r="N24" i="8"/>
  <c r="H34" i="8"/>
  <c r="L24" i="8"/>
  <c r="L6" i="8" s="1"/>
  <c r="K24" i="8"/>
  <c r="K6" i="8" s="1"/>
  <c r="J6" i="8"/>
  <c r="O88" i="8"/>
  <c r="H89" i="8"/>
  <c r="S6" i="8"/>
  <c r="H7" i="8"/>
  <c r="P6" i="8"/>
  <c r="H75" i="8"/>
  <c r="H48" i="8"/>
  <c r="H18" i="8"/>
  <c r="M24" i="8"/>
  <c r="M6" i="8" s="1"/>
  <c r="H85" i="8"/>
  <c r="I84" i="8"/>
  <c r="H84" i="8" s="1"/>
  <c r="I88" i="8"/>
  <c r="H88" i="8" s="1"/>
  <c r="I9" i="1"/>
  <c r="I15" i="1" s="1"/>
  <c r="G12" i="1"/>
  <c r="H16" i="7" l="1"/>
  <c r="H23" i="7"/>
  <c r="F33" i="1"/>
  <c r="G33" i="1" s="1"/>
  <c r="G30" i="1"/>
  <c r="H33" i="1"/>
  <c r="I33" i="1" s="1"/>
  <c r="I30" i="1"/>
  <c r="I16" i="7"/>
  <c r="I23" i="7"/>
  <c r="I15" i="7" s="1"/>
  <c r="I6" i="7" s="1"/>
  <c r="I30" i="7" s="1"/>
  <c r="C11" i="5"/>
  <c r="O24" i="8"/>
  <c r="H24" i="8"/>
  <c r="N6" i="8"/>
  <c r="O6" i="8"/>
  <c r="I6" i="8"/>
  <c r="H15" i="7" l="1"/>
  <c r="H6" i="7" s="1"/>
  <c r="H30" i="7" s="1"/>
  <c r="H6" i="8"/>
  <c r="E11" i="5"/>
</calcChain>
</file>

<file path=xl/sharedStrings.xml><?xml version="1.0" encoding="utf-8"?>
<sst xmlns="http://schemas.openxmlformats.org/spreadsheetml/2006/main" count="370" uniqueCount="204">
  <si>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</si>
  <si>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</si>
  <si>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</si>
  <si>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</si>
  <si>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</si>
  <si>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</si>
  <si>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</si>
  <si>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</si>
  <si>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</si>
  <si>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</si>
  <si>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</si>
  <si>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</si>
  <si>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</si>
  <si>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</si>
  <si>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</si>
  <si>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</si>
  <si>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</si>
  <si>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</si>
  <si>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</si>
  <si>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</si>
  <si>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</si>
  <si>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</si>
  <si>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</si>
  <si>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</si>
  <si>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</si>
  <si>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</si>
  <si>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</si>
  <si>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</si>
  <si>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</si>
  <si>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</si>
  <si>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</si>
  <si>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</si>
  <si>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</si>
  <si>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</si>
  <si>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</si>
  <si>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</si>
  <si>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</si>
  <si>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</si>
  <si>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</si>
  <si>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</si>
  <si>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</si>
  <si>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</si>
  <si>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</si>
  <si>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</si>
  <si>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</si>
  <si>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</si>
  <si>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</si>
  <si>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</si>
  <si>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</si>
  <si>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</si>
  <si>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</si>
  <si>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</si>
  <si>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</si>
  <si>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</si>
  <si>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</si>
  <si>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</si>
  <si>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</si>
  <si>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</si>
  <si>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</si>
  <si>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</si>
  <si>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</si>
  <si>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EUR</t>
  </si>
  <si>
    <t>08 Rekreacija, kultura, religija</t>
  </si>
  <si>
    <t>082 Službe kulture</t>
  </si>
  <si>
    <t>FINANCIJSKI PLAN
GRADSKE KNJIŽNICE KSAVER ŠANDOR GJALSKI
ZA 2023. I PROJEKCIJA ZA 2024. I 2025. GODINU</t>
  </si>
  <si>
    <t>FINANCIJSKI PLAN
GRADSKE KNJIŽNICE KSAVER ŠANDOR GJALSKI 
ZA 2023. I PROJEKCIJA ZA 2024. I 2025. GODINU</t>
  </si>
  <si>
    <t>Prihodi od upravnih i
administrativnih pristojbi, pristojbi po posebnim propisima i naknada</t>
  </si>
  <si>
    <t>Kazne, upravne mjere i ostali rashodi</t>
  </si>
  <si>
    <t>Financijski rashodi</t>
  </si>
  <si>
    <t>UKUPNO PRIHODI:</t>
  </si>
  <si>
    <t>UKUPNO RASHODI:</t>
  </si>
  <si>
    <t>FINANCIJSKI PLAN GRADSKE KNJIŽNICE KSAVER ŠANDOR GJALSKI 
ZA 2023. I PROJEKCIJA ZA 2024. I 2025. GODINU</t>
  </si>
  <si>
    <t>Pod skupina</t>
  </si>
  <si>
    <t>Odjeljak</t>
  </si>
  <si>
    <t>Osn. račun</t>
  </si>
  <si>
    <t>Naziv računa</t>
  </si>
  <si>
    <t>Vlastiti
prihodi</t>
  </si>
  <si>
    <t>Prihodi za posebne namjene</t>
  </si>
  <si>
    <t>Pomoći</t>
  </si>
  <si>
    <t>Prihodi od nefinan. imovine i nadok. šteta s osnova osiguranja</t>
  </si>
  <si>
    <t>Namjenski primici od zaduživ.</t>
  </si>
  <si>
    <t xml:space="preserve"> Procjena 2005.</t>
  </si>
  <si>
    <t xml:space="preserve"> Procjena 2006.</t>
  </si>
  <si>
    <t>AKTIVNOST 01 - REDOVNI IZDACI POSLOVANJA</t>
  </si>
  <si>
    <t>Plaće (Bruto)</t>
  </si>
  <si>
    <t>Plaće za redovan rad</t>
  </si>
  <si>
    <t>Plaće za zaposlenike</t>
  </si>
  <si>
    <t>Ostali rashodi za zaposlene</t>
  </si>
  <si>
    <t>Nagrade</t>
  </si>
  <si>
    <t>Darovi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</si>
  <si>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</si>
  <si>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</si>
  <si>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</si>
  <si>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</si>
  <si>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</si>
  <si>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Doprin.za obv. zdr.osig.zaštite zdravlja na radu</t>
  </si>
  <si>
    <t>Doprinosi za zapošljavanje</t>
  </si>
  <si>
    <t>Doprin.za obv. osig. u slučaju nezaposlenosti</t>
  </si>
  <si>
    <t>Naknade troškova zaposlenima</t>
  </si>
  <si>
    <t>Službena putovanja</t>
  </si>
  <si>
    <t>Dnevnice za službeni put u zemlji</t>
  </si>
  <si>
    <t>Naknade za smještaj na sl. putu</t>
  </si>
  <si>
    <t>Naknada za službeni put u zemlji</t>
  </si>
  <si>
    <t>Naknade za prijevoz</t>
  </si>
  <si>
    <t>Naknade za prijevoz na posao i s posla</t>
  </si>
  <si>
    <t>Stručno usavršavanje radnika</t>
  </si>
  <si>
    <t>Seminari, savjetovanja i simpoziji</t>
  </si>
  <si>
    <t>Rashodi za materijal i energiju</t>
  </si>
  <si>
    <t>Uredski materijal i ostali materijalni rashodi</t>
  </si>
  <si>
    <t>Literatura</t>
  </si>
  <si>
    <t>Materijal i sredstva za čišćenje i održavanje</t>
  </si>
  <si>
    <t>Materijal za higijenske potrebe i njegu</t>
  </si>
  <si>
    <t>Ostali materijal za potrebe redovnog poslovanja</t>
  </si>
  <si>
    <t>Energija</t>
  </si>
  <si>
    <t>Električna energija</t>
  </si>
  <si>
    <t>Plin</t>
  </si>
  <si>
    <t>Materijal i dijelovi za tekuće i inv.održavanje</t>
  </si>
  <si>
    <t>Materijal i dijelovi za tekuće i inv. održavanje</t>
  </si>
  <si>
    <t>Sitni inventar</t>
  </si>
  <si>
    <t>Rashodi za usluge</t>
  </si>
  <si>
    <t>Usluge telefona, pošte i prijevoza</t>
  </si>
  <si>
    <t>Usluge telefona, telefaksa</t>
  </si>
  <si>
    <t>Usluge interneta</t>
  </si>
  <si>
    <t>Poštarina</t>
  </si>
  <si>
    <t>Usluge tekućeg i investicijskog odr.</t>
  </si>
  <si>
    <t>Usluge tek. i inv. održavanja građ.objekta</t>
  </si>
  <si>
    <t>Usluge tek i inv. odr.postr. i opreme</t>
  </si>
  <si>
    <t>Komunalne usluge</t>
  </si>
  <si>
    <t>Opskrba vodom</t>
  </si>
  <si>
    <t>Iznošenje i odvoz smeća</t>
  </si>
  <si>
    <t>Ostale komunalne usluge</t>
  </si>
  <si>
    <t>Zakupnine i najamnine</t>
  </si>
  <si>
    <t>Zakupnine i najamnine za građevinske objekte</t>
  </si>
  <si>
    <t>Licence</t>
  </si>
  <si>
    <t>Intelektualne i osobne usluge</t>
  </si>
  <si>
    <t>Ostale intelektualne usluge</t>
  </si>
  <si>
    <t>Računalne usluge</t>
  </si>
  <si>
    <t>Ostale računalne usluge</t>
  </si>
  <si>
    <t>Ostale usluge</t>
  </si>
  <si>
    <t>Grafič. i tisk. usl., usl.kopiranja i uvezivanja</t>
  </si>
  <si>
    <t>Usluge čišćenja, pranja i sl.</t>
  </si>
  <si>
    <t>Ostale nespomenute usluge</t>
  </si>
  <si>
    <t>Naknade trošk.osobama izvan radnog odn.</t>
  </si>
  <si>
    <t>Naknade trošk.osobama izvan radnog odnosa</t>
  </si>
  <si>
    <t>Naknade troškova službenog puta</t>
  </si>
  <si>
    <t>Naknade ostalih troškova</t>
  </si>
  <si>
    <t>Ostali nespomenuti rashodi poslovanja</t>
  </si>
  <si>
    <t>Premije osiguranja</t>
  </si>
  <si>
    <t>Premije osiguranja ostale imovine</t>
  </si>
  <si>
    <t>Reprezentacija</t>
  </si>
  <si>
    <t>Članarine</t>
  </si>
  <si>
    <t>Tuzemne članarine</t>
  </si>
  <si>
    <t>Ostali financijski rashodi</t>
  </si>
  <si>
    <t>Bankarske usluge i usluge platnog prometa</t>
  </si>
  <si>
    <t>Usluge banaka</t>
  </si>
  <si>
    <t>Ras.za nabavu proizv. dugotrajne imovine</t>
  </si>
  <si>
    <t>Postrojenja i oprema</t>
  </si>
  <si>
    <t>Uredska oprema i namještaj</t>
  </si>
  <si>
    <t>Računala i računalna oprema</t>
  </si>
  <si>
    <t>Uredski namještaj</t>
  </si>
  <si>
    <t>Uređaji, strojevi i oprema za ostale namjene</t>
  </si>
  <si>
    <t>Uređaji</t>
  </si>
  <si>
    <t>Knjige</t>
  </si>
  <si>
    <t>Knjige u knjižnicama</t>
  </si>
  <si>
    <t>Nematerijalna proizvedena imovina</t>
  </si>
  <si>
    <t>Umjetnička, literarna i znanstvena djela</t>
  </si>
  <si>
    <t>Zvučni i tekstualni zapisi (AVE građa)</t>
  </si>
  <si>
    <t xml:space="preserve">Donacije </t>
  </si>
  <si>
    <t>Prihodi od nefinancijske imovine i nadokade šteta s osnova osiguranja</t>
  </si>
  <si>
    <t>Namjenski primici
od zaduživanja</t>
  </si>
  <si>
    <t>6711(Grad)</t>
  </si>
  <si>
    <t>6712(Grad)</t>
  </si>
  <si>
    <t>63622 (Ministarstvo kulture)</t>
  </si>
  <si>
    <t>63613 (Krap.zag.županija)</t>
  </si>
  <si>
    <t>63414 (Ministarstvo rada)</t>
  </si>
  <si>
    <t>Preneseni višak</t>
  </si>
  <si>
    <t>Ukupno (po izvorima)</t>
  </si>
  <si>
    <t>Ravnateljica</t>
  </si>
  <si>
    <t>Branka Tuđa Kanceljak</t>
  </si>
  <si>
    <t>PRIJEDLOG PLANA ZA 2023.</t>
  </si>
  <si>
    <t>Ukupno prihodi i primici za 2023.</t>
  </si>
  <si>
    <t>HRK</t>
  </si>
  <si>
    <t>PRIJEDLOG PLANA 2023.</t>
  </si>
  <si>
    <t>PLAN
2023.
HRK</t>
  </si>
  <si>
    <t>PLAN
2023.
EUR</t>
  </si>
  <si>
    <t>PROGRAM: 0011015</t>
  </si>
  <si>
    <t>JAVNE POTREBE U KULTURI I RELIGIJSKOJ KULTURI</t>
  </si>
  <si>
    <t>Aktivnost A101501</t>
  </si>
  <si>
    <t>REDOVNA DJELATNOST GRADSKE KNJIŽNICE "KSAVER ŠANDOR GJALSKI"</t>
  </si>
  <si>
    <t>Izvor financiranja 11</t>
  </si>
  <si>
    <t>Aktivnost A101502</t>
  </si>
  <si>
    <t>RASHODI IZ VLASTITIH I OSTALIH PRIHODA GRADSKE KNJIŽNICE "KSAVER ŠANDOR GJALSKI"</t>
  </si>
  <si>
    <t>Izvor financiranja 42</t>
  </si>
  <si>
    <t>Izvor financiranja 51</t>
  </si>
  <si>
    <t xml:space="preserve">Rashodi za nabavu nefinancijske imovine </t>
  </si>
  <si>
    <t>Sveukupno rashodi:</t>
  </si>
  <si>
    <t>Pokriveni manjak:</t>
  </si>
  <si>
    <t>Korišteni višak:</t>
  </si>
  <si>
    <t>Zabok, 05.10.2022.</t>
  </si>
  <si>
    <t>PLAN 2023.
HRK</t>
  </si>
  <si>
    <t>EUR (tečaj: 7,5345)</t>
  </si>
  <si>
    <r>
      <t xml:space="preserve">PLAN 2023.
EUR </t>
    </r>
    <r>
      <rPr>
        <b/>
        <sz val="8"/>
        <rFont val="Arial"/>
        <family val="2"/>
        <charset val="238"/>
      </rPr>
      <t>(Tečaj: 7,5345)</t>
    </r>
  </si>
  <si>
    <t xml:space="preserve">                                                                                                                               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</si>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</sst>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7.5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14"/>
      <name val="Arial"/>
      <family val="2"/>
      <charset val="238"/>
    </font>
    <font>
      <b/>
      <sz val="8"/>
      <color theme="9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31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8" fillId="0" borderId="0"/>
  </cellStyleXfs>
  <cellXfs count="288">
    <xf numFmtId="0" fontId="0" fillId="0" borderId="0" xfId="0"/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13" fillId="0" borderId="0" xfId="0" applyFont="1"/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2" borderId="0" xfId="0" quotePrefix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0" fontId="0" fillId="0" borderId="0" xfId="0" applyAlignment="1">
      <alignment horizontal="right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/>
    </xf>
    <xf numFmtId="0" fontId="9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vertical="center" wrapText="1"/>
    </xf>
    <xf numFmtId="3" fontId="6" fillId="2" borderId="4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 vertical="center"/>
    </xf>
    <xf numFmtId="0" fontId="9" fillId="3" borderId="3" xfId="0" quotePrefix="1" applyFont="1" applyFill="1" applyBorder="1" applyAlignment="1">
      <alignment horizontal="left" vertical="center" wrapText="1"/>
    </xf>
    <xf numFmtId="4" fontId="0" fillId="0" borderId="0" xfId="0" applyNumberFormat="1"/>
    <xf numFmtId="0" fontId="23" fillId="2" borderId="3" xfId="0" quotePrefix="1" applyFont="1" applyFill="1" applyBorder="1" applyAlignment="1">
      <alignment horizontal="left" vertical="center" wrapText="1"/>
    </xf>
    <xf numFmtId="3" fontId="24" fillId="2" borderId="4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10" fillId="3" borderId="3" xfId="0" applyNumberFormat="1" applyFont="1" applyFill="1" applyBorder="1" applyAlignment="1" applyProtection="1">
      <alignment vertical="center" wrapText="1"/>
    </xf>
    <xf numFmtId="3" fontId="26" fillId="0" borderId="0" xfId="1" applyNumberFormat="1" applyFont="1"/>
    <xf numFmtId="3" fontId="27" fillId="0" borderId="0" xfId="1" applyNumberFormat="1" applyFont="1" applyFill="1" applyBorder="1" applyAlignment="1">
      <alignment horizontal="left"/>
    </xf>
    <xf numFmtId="3" fontId="10" fillId="0" borderId="6" xfId="1" applyNumberFormat="1" applyFont="1" applyBorder="1" applyAlignment="1">
      <alignment horizontal="center" vertical="center" wrapText="1"/>
    </xf>
    <xf numFmtId="3" fontId="28" fillId="0" borderId="6" xfId="1" applyNumberFormat="1" applyFont="1" applyBorder="1" applyAlignment="1">
      <alignment horizontal="center" vertical="center" wrapText="1"/>
    </xf>
    <xf numFmtId="3" fontId="25" fillId="0" borderId="7" xfId="1" applyNumberFormat="1" applyFont="1" applyBorder="1" applyAlignment="1">
      <alignment horizontal="center" wrapText="1"/>
    </xf>
    <xf numFmtId="3" fontId="10" fillId="0" borderId="8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wrapText="1"/>
    </xf>
    <xf numFmtId="3" fontId="25" fillId="5" borderId="6" xfId="1" applyNumberFormat="1" applyFont="1" applyFill="1" applyBorder="1" applyAlignment="1">
      <alignment horizontal="right" vertical="center" wrapText="1"/>
    </xf>
    <xf numFmtId="3" fontId="25" fillId="0" borderId="0" xfId="1" applyNumberFormat="1" applyFont="1" applyBorder="1" applyAlignment="1">
      <alignment horizontal="center" wrapText="1"/>
    </xf>
    <xf numFmtId="3" fontId="25" fillId="5" borderId="8" xfId="1" applyNumberFormat="1" applyFont="1" applyFill="1" applyBorder="1" applyAlignment="1">
      <alignment horizontal="right" vertical="center" wrapText="1"/>
    </xf>
    <xf numFmtId="0" fontId="29" fillId="6" borderId="6" xfId="1" applyNumberFormat="1" applyFont="1" applyFill="1" applyBorder="1" applyAlignment="1">
      <alignment horizontal="center"/>
    </xf>
    <xf numFmtId="0" fontId="30" fillId="6" borderId="6" xfId="1" applyNumberFormat="1" applyFont="1" applyFill="1" applyBorder="1" applyAlignment="1"/>
    <xf numFmtId="3" fontId="25" fillId="6" borderId="6" xfId="1" applyNumberFormat="1" applyFont="1" applyFill="1" applyBorder="1" applyAlignment="1">
      <alignment vertical="center"/>
    </xf>
    <xf numFmtId="3" fontId="25" fillId="0" borderId="0" xfId="1" applyNumberFormat="1" applyFont="1"/>
    <xf numFmtId="3" fontId="25" fillId="6" borderId="8" xfId="1" applyNumberFormat="1" applyFont="1" applyFill="1" applyBorder="1" applyAlignment="1">
      <alignment vertical="center"/>
    </xf>
    <xf numFmtId="3" fontId="26" fillId="7" borderId="0" xfId="1" applyNumberFormat="1" applyFont="1" applyFill="1"/>
    <xf numFmtId="0" fontId="29" fillId="8" borderId="6" xfId="1" applyNumberFormat="1" applyFont="1" applyFill="1" applyBorder="1" applyAlignment="1">
      <alignment horizontal="center"/>
    </xf>
    <xf numFmtId="0" fontId="30" fillId="8" borderId="6" xfId="1" applyNumberFormat="1" applyFont="1" applyFill="1" applyBorder="1" applyAlignment="1"/>
    <xf numFmtId="3" fontId="25" fillId="8" borderId="6" xfId="1" applyNumberFormat="1" applyFont="1" applyFill="1" applyBorder="1" applyAlignment="1">
      <alignment vertical="center"/>
    </xf>
    <xf numFmtId="3" fontId="25" fillId="8" borderId="0" xfId="1" applyNumberFormat="1" applyFont="1" applyFill="1"/>
    <xf numFmtId="3" fontId="25" fillId="8" borderId="8" xfId="1" applyNumberFormat="1" applyFont="1" applyFill="1" applyBorder="1" applyAlignment="1">
      <alignment vertical="center"/>
    </xf>
    <xf numFmtId="3" fontId="25" fillId="7" borderId="0" xfId="1" applyNumberFormat="1" applyFont="1" applyFill="1"/>
    <xf numFmtId="0" fontId="29" fillId="9" borderId="6" xfId="1" applyNumberFormat="1" applyFont="1" applyFill="1" applyBorder="1" applyAlignment="1">
      <alignment horizontal="center"/>
    </xf>
    <xf numFmtId="0" fontId="30" fillId="9" borderId="6" xfId="1" applyNumberFormat="1" applyFont="1" applyFill="1" applyBorder="1" applyAlignment="1"/>
    <xf numFmtId="3" fontId="25" fillId="9" borderId="6" xfId="1" applyNumberFormat="1" applyFont="1" applyFill="1" applyBorder="1" applyAlignment="1">
      <alignment vertical="center"/>
    </xf>
    <xf numFmtId="3" fontId="25" fillId="9" borderId="0" xfId="1" applyNumberFormat="1" applyFont="1" applyFill="1"/>
    <xf numFmtId="3" fontId="25" fillId="9" borderId="8" xfId="1" applyNumberFormat="1" applyFont="1" applyFill="1" applyBorder="1" applyAlignment="1">
      <alignment vertical="center"/>
    </xf>
    <xf numFmtId="0" fontId="31" fillId="7" borderId="6" xfId="1" applyNumberFormat="1" applyFont="1" applyFill="1" applyBorder="1" applyAlignment="1">
      <alignment horizontal="center"/>
    </xf>
    <xf numFmtId="0" fontId="29" fillId="7" borderId="6" xfId="1" applyNumberFormat="1" applyFont="1" applyFill="1" applyBorder="1" applyAlignment="1">
      <alignment horizontal="center"/>
    </xf>
    <xf numFmtId="0" fontId="32" fillId="7" borderId="6" xfId="1" applyNumberFormat="1" applyFont="1" applyFill="1" applyBorder="1" applyAlignment="1"/>
    <xf numFmtId="3" fontId="26" fillId="7" borderId="6" xfId="1" applyNumberFormat="1" applyFont="1" applyFill="1" applyBorder="1" applyAlignment="1">
      <alignment vertical="center"/>
    </xf>
    <xf numFmtId="3" fontId="26" fillId="7" borderId="8" xfId="1" applyNumberFormat="1" applyFont="1" applyFill="1" applyBorder="1" applyAlignment="1">
      <alignment vertical="center"/>
    </xf>
    <xf numFmtId="3" fontId="25" fillId="6" borderId="9" xfId="1" applyNumberFormat="1" applyFont="1" applyFill="1" applyBorder="1" applyAlignment="1">
      <alignment vertical="center"/>
    </xf>
    <xf numFmtId="3" fontId="26" fillId="6" borderId="0" xfId="1" applyNumberFormat="1" applyFont="1" applyFill="1"/>
    <xf numFmtId="3" fontId="25" fillId="9" borderId="9" xfId="1" applyNumberFormat="1" applyFont="1" applyFill="1" applyBorder="1" applyAlignment="1">
      <alignment vertical="center"/>
    </xf>
    <xf numFmtId="0" fontId="32" fillId="7" borderId="6" xfId="1" applyNumberFormat="1" applyFont="1" applyFill="1" applyBorder="1" applyAlignment="1">
      <alignment wrapText="1"/>
    </xf>
    <xf numFmtId="3" fontId="25" fillId="7" borderId="6" xfId="1" applyNumberFormat="1" applyFont="1" applyFill="1" applyBorder="1" applyAlignment="1">
      <alignment vertical="center"/>
    </xf>
    <xf numFmtId="0" fontId="30" fillId="8" borderId="6" xfId="1" applyNumberFormat="1" applyFont="1" applyFill="1" applyBorder="1" applyAlignment="1">
      <alignment wrapText="1"/>
    </xf>
    <xf numFmtId="3" fontId="25" fillId="6" borderId="6" xfId="1" applyNumberFormat="1" applyFont="1" applyFill="1" applyBorder="1"/>
    <xf numFmtId="3" fontId="25" fillId="6" borderId="9" xfId="1" applyNumberFormat="1" applyFont="1" applyFill="1" applyBorder="1"/>
    <xf numFmtId="3" fontId="25" fillId="6" borderId="8" xfId="1" applyNumberFormat="1" applyFont="1" applyFill="1" applyBorder="1"/>
    <xf numFmtId="3" fontId="25" fillId="6" borderId="0" xfId="1" applyNumberFormat="1" applyFont="1" applyFill="1"/>
    <xf numFmtId="3" fontId="25" fillId="8" borderId="6" xfId="1" applyNumberFormat="1" applyFont="1" applyFill="1" applyBorder="1"/>
    <xf numFmtId="3" fontId="25" fillId="8" borderId="9" xfId="1" applyNumberFormat="1" applyFont="1" applyFill="1" applyBorder="1"/>
    <xf numFmtId="3" fontId="25" fillId="8" borderId="8" xfId="1" applyNumberFormat="1" applyFont="1" applyFill="1" applyBorder="1"/>
    <xf numFmtId="3" fontId="25" fillId="9" borderId="6" xfId="1" applyNumberFormat="1" applyFont="1" applyFill="1" applyBorder="1"/>
    <xf numFmtId="3" fontId="25" fillId="9" borderId="6" xfId="1" applyNumberFormat="1" applyFont="1" applyFill="1" applyBorder="1" applyAlignment="1">
      <alignment wrapText="1"/>
    </xf>
    <xf numFmtId="3" fontId="25" fillId="9" borderId="8" xfId="1" applyNumberFormat="1" applyFont="1" applyFill="1" applyBorder="1"/>
    <xf numFmtId="3" fontId="26" fillId="7" borderId="6" xfId="1" applyNumberFormat="1" applyFont="1" applyFill="1" applyBorder="1"/>
    <xf numFmtId="3" fontId="26" fillId="7" borderId="6" xfId="1" applyNumberFormat="1" applyFont="1" applyFill="1" applyBorder="1" applyAlignment="1">
      <alignment wrapText="1"/>
    </xf>
    <xf numFmtId="3" fontId="26" fillId="7" borderId="8" xfId="1" applyNumberFormat="1" applyFont="1" applyFill="1" applyBorder="1"/>
    <xf numFmtId="0" fontId="30" fillId="9" borderId="6" xfId="1" applyNumberFormat="1" applyFont="1" applyFill="1" applyBorder="1" applyAlignment="1">
      <alignment wrapText="1"/>
    </xf>
    <xf numFmtId="0" fontId="26" fillId="0" borderId="0" xfId="1" applyNumberFormat="1" applyFont="1" applyAlignment="1">
      <alignment horizontal="center"/>
    </xf>
    <xf numFmtId="0" fontId="26" fillId="0" borderId="0" xfId="1" applyNumberFormat="1" applyFont="1"/>
    <xf numFmtId="0" fontId="8" fillId="0" borderId="0" xfId="1"/>
    <xf numFmtId="0" fontId="10" fillId="0" borderId="0" xfId="1" applyFont="1"/>
    <xf numFmtId="0" fontId="7" fillId="0" borderId="0" xfId="1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right"/>
    </xf>
    <xf numFmtId="0" fontId="37" fillId="0" borderId="20" xfId="1" applyFont="1" applyBorder="1" applyAlignment="1">
      <alignment horizontal="center" wrapText="1"/>
    </xf>
    <xf numFmtId="0" fontId="7" fillId="0" borderId="21" xfId="1" applyFont="1" applyBorder="1" applyAlignment="1">
      <alignment horizont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3" fontId="7" fillId="0" borderId="23" xfId="1" applyNumberFormat="1" applyFont="1" applyBorder="1" applyAlignment="1">
      <alignment horizontal="right" vertical="center" wrapText="1"/>
    </xf>
    <xf numFmtId="0" fontId="7" fillId="0" borderId="24" xfId="1" applyFont="1" applyBorder="1" applyAlignment="1">
      <alignment horizontal="center" vertical="center" wrapText="1"/>
    </xf>
    <xf numFmtId="3" fontId="7" fillId="0" borderId="6" xfId="1" applyNumberFormat="1" applyFont="1" applyBorder="1" applyAlignment="1">
      <alignment horizontal="right"/>
    </xf>
    <xf numFmtId="0" fontId="7" fillId="0" borderId="6" xfId="1" applyFont="1" applyBorder="1"/>
    <xf numFmtId="0" fontId="7" fillId="0" borderId="9" xfId="1" applyFont="1" applyBorder="1"/>
    <xf numFmtId="3" fontId="7" fillId="0" borderId="8" xfId="1" applyNumberFormat="1" applyFont="1" applyBorder="1" applyAlignment="1">
      <alignment horizontal="right"/>
    </xf>
    <xf numFmtId="0" fontId="7" fillId="0" borderId="25" xfId="1" applyFont="1" applyBorder="1"/>
    <xf numFmtId="0" fontId="7" fillId="0" borderId="8" xfId="1" applyFont="1" applyBorder="1"/>
    <xf numFmtId="0" fontId="37" fillId="0" borderId="26" xfId="1" applyFont="1" applyBorder="1" applyAlignment="1">
      <alignment horizontal="center"/>
    </xf>
    <xf numFmtId="0" fontId="37" fillId="0" borderId="13" xfId="1" applyFont="1" applyBorder="1" applyAlignment="1">
      <alignment horizontal="center"/>
    </xf>
    <xf numFmtId="3" fontId="7" fillId="0" borderId="27" xfId="1" applyNumberFormat="1" applyFont="1" applyBorder="1" applyAlignment="1">
      <alignment horizontal="right"/>
    </xf>
    <xf numFmtId="0" fontId="7" fillId="0" borderId="27" xfId="1" applyFont="1" applyBorder="1"/>
    <xf numFmtId="0" fontId="7" fillId="0" borderId="28" xfId="1" applyFont="1" applyBorder="1"/>
    <xf numFmtId="0" fontId="7" fillId="0" borderId="29" xfId="1" applyFont="1" applyBorder="1"/>
    <xf numFmtId="0" fontId="7" fillId="0" borderId="30" xfId="1" applyFont="1" applyBorder="1"/>
    <xf numFmtId="0" fontId="34" fillId="0" borderId="10" xfId="1" applyFont="1" applyBorder="1"/>
    <xf numFmtId="3" fontId="7" fillId="0" borderId="14" xfId="1" applyNumberFormat="1" applyFont="1" applyBorder="1"/>
    <xf numFmtId="3" fontId="7" fillId="0" borderId="15" xfId="1" applyNumberFormat="1" applyFont="1" applyBorder="1"/>
    <xf numFmtId="3" fontId="7" fillId="0" borderId="16" xfId="1" applyNumberFormat="1" applyFont="1" applyBorder="1"/>
    <xf numFmtId="3" fontId="7" fillId="0" borderId="17" xfId="1" applyNumberFormat="1" applyFont="1" applyBorder="1"/>
    <xf numFmtId="3" fontId="7" fillId="0" borderId="18" xfId="1" applyNumberFormat="1" applyFont="1" applyBorder="1"/>
    <xf numFmtId="0" fontId="34" fillId="0" borderId="0" xfId="1" applyFont="1"/>
    <xf numFmtId="3" fontId="7" fillId="0" borderId="0" xfId="1" applyNumberFormat="1" applyFont="1"/>
    <xf numFmtId="3" fontId="8" fillId="0" borderId="0" xfId="1" applyNumberFormat="1"/>
    <xf numFmtId="0" fontId="38" fillId="0" borderId="0" xfId="0" applyNumberFormat="1" applyFont="1" applyFill="1" applyBorder="1" applyAlignment="1" applyProtection="1">
      <alignment horizontal="center" vertical="center" wrapText="1"/>
    </xf>
    <xf numFmtId="3" fontId="39" fillId="0" borderId="0" xfId="1" applyNumberFormat="1" applyFont="1"/>
    <xf numFmtId="3" fontId="26" fillId="7" borderId="6" xfId="0" applyNumberFormat="1" applyFont="1" applyFill="1" applyBorder="1" applyAlignment="1">
      <alignment vertical="center"/>
    </xf>
    <xf numFmtId="3" fontId="19" fillId="0" borderId="6" xfId="1" applyNumberFormat="1" applyFont="1" applyBorder="1" applyAlignment="1">
      <alignment horizontal="center" vertical="center" wrapText="1"/>
    </xf>
    <xf numFmtId="0" fontId="25" fillId="0" borderId="7" xfId="1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right" vertical="center"/>
    </xf>
    <xf numFmtId="0" fontId="18" fillId="4" borderId="3" xfId="0" applyNumberFormat="1" applyFont="1" applyFill="1" applyBorder="1" applyAlignment="1" applyProtection="1">
      <alignment horizontal="center" vertical="center" wrapText="1"/>
    </xf>
    <xf numFmtId="0" fontId="18" fillId="4" borderId="4" xfId="0" applyNumberFormat="1" applyFont="1" applyFill="1" applyBorder="1" applyAlignment="1" applyProtection="1">
      <alignment horizontal="center" vertical="center" wrapText="1"/>
    </xf>
    <xf numFmtId="0" fontId="40" fillId="0" borderId="0" xfId="0" applyFont="1"/>
    <xf numFmtId="4" fontId="41" fillId="0" borderId="0" xfId="0" applyNumberFormat="1" applyFont="1"/>
    <xf numFmtId="3" fontId="6" fillId="2" borderId="4" xfId="0" applyNumberFormat="1" applyFont="1" applyFill="1" applyBorder="1" applyAlignment="1">
      <alignment horizontal="right" vertical="center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0" fontId="9" fillId="3" borderId="3" xfId="0" quotePrefix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43" fillId="4" borderId="4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8" fillId="11" borderId="4" xfId="0" applyNumberFormat="1" applyFont="1" applyFill="1" applyBorder="1" applyAlignment="1" applyProtection="1">
      <alignment horizontal="left" vertical="center" wrapText="1"/>
    </xf>
    <xf numFmtId="3" fontId="3" fillId="11" borderId="4" xfId="0" applyNumberFormat="1" applyFont="1" applyFill="1" applyBorder="1" applyAlignment="1">
      <alignment horizontal="right"/>
    </xf>
    <xf numFmtId="3" fontId="6" fillId="11" borderId="4" xfId="0" applyNumberFormat="1" applyFont="1" applyFill="1" applyBorder="1" applyAlignment="1">
      <alignment horizontal="right"/>
    </xf>
    <xf numFmtId="0" fontId="44" fillId="12" borderId="4" xfId="0" applyNumberFormat="1" applyFont="1" applyFill="1" applyBorder="1" applyAlignment="1" applyProtection="1">
      <alignment horizontal="left" vertical="center" wrapText="1"/>
    </xf>
    <xf numFmtId="3" fontId="6" fillId="1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3" fontId="8" fillId="0" borderId="0" xfId="1" applyNumberFormat="1" applyFont="1" applyAlignment="1">
      <alignment horizontal="center"/>
    </xf>
    <xf numFmtId="3" fontId="8" fillId="0" borderId="0" xfId="1" applyNumberFormat="1" applyFont="1"/>
    <xf numFmtId="0" fontId="8" fillId="0" borderId="0" xfId="1" applyNumberFormat="1" applyFont="1" applyAlignment="1">
      <alignment horizontal="left"/>
    </xf>
    <xf numFmtId="0" fontId="8" fillId="0" borderId="0" xfId="1" applyNumberFormat="1" applyFont="1" applyAlignment="1">
      <alignment horizontal="center"/>
    </xf>
    <xf numFmtId="0" fontId="8" fillId="0" borderId="0" xfId="1" applyFont="1"/>
    <xf numFmtId="164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42" fillId="0" borderId="0" xfId="0" applyNumberFormat="1" applyFont="1" applyFill="1" applyBorder="1" applyAlignment="1" applyProtection="1">
      <alignment horizontal="right" vertical="center" wrapText="1"/>
    </xf>
    <xf numFmtId="0" fontId="10" fillId="13" borderId="13" xfId="1" applyFont="1" applyFill="1" applyBorder="1" applyAlignment="1">
      <alignment horizontal="right" vertical="center" wrapText="1"/>
    </xf>
    <xf numFmtId="0" fontId="10" fillId="13" borderId="19" xfId="1" applyFont="1" applyFill="1" applyBorder="1" applyAlignment="1">
      <alignment horizontal="left" wrapText="1"/>
    </xf>
    <xf numFmtId="0" fontId="10" fillId="13" borderId="37" xfId="1" applyFont="1" applyFill="1" applyBorder="1" applyAlignment="1">
      <alignment horizontal="center"/>
    </xf>
    <xf numFmtId="0" fontId="45" fillId="0" borderId="0" xfId="0" applyFont="1"/>
    <xf numFmtId="3" fontId="43" fillId="0" borderId="3" xfId="0" applyNumberFormat="1" applyFont="1" applyBorder="1" applyAlignment="1">
      <alignment horizontal="right"/>
    </xf>
    <xf numFmtId="3" fontId="43" fillId="3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19" fillId="2" borderId="2" xfId="0" quotePrefix="1" applyFont="1" applyFill="1" applyBorder="1" applyAlignment="1">
      <alignment horizontal="center" vertical="center"/>
    </xf>
    <xf numFmtId="0" fontId="19" fillId="2" borderId="4" xfId="0" quotePrefix="1" applyFont="1" applyFill="1" applyBorder="1" applyAlignment="1">
      <alignment horizontal="center" vertical="center"/>
    </xf>
    <xf numFmtId="0" fontId="43" fillId="4" borderId="1" xfId="0" applyNumberFormat="1" applyFont="1" applyFill="1" applyBorder="1" applyAlignment="1" applyProtection="1">
      <alignment horizontal="center" vertical="center" wrapText="1"/>
    </xf>
    <xf numFmtId="0" fontId="43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44" fillId="12" borderId="1" xfId="0" applyNumberFormat="1" applyFont="1" applyFill="1" applyBorder="1" applyAlignment="1" applyProtection="1">
      <alignment horizontal="left" vertical="center" wrapText="1"/>
    </xf>
    <xf numFmtId="0" fontId="44" fillId="12" borderId="2" xfId="0" applyNumberFormat="1" applyFont="1" applyFill="1" applyBorder="1" applyAlignment="1" applyProtection="1">
      <alignment horizontal="left" vertical="center" wrapText="1"/>
    </xf>
    <xf numFmtId="0" fontId="44" fillId="1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</xf>
    <xf numFmtId="0" fontId="6" fillId="11" borderId="2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3" fillId="0" borderId="0" xfId="1" applyFont="1" applyBorder="1" applyAlignment="1">
      <alignment horizontal="center"/>
    </xf>
    <xf numFmtId="0" fontId="34" fillId="0" borderId="0" xfId="1" applyFont="1" applyBorder="1" applyAlignment="1">
      <alignment horizontal="center"/>
    </xf>
    <xf numFmtId="0" fontId="10" fillId="10" borderId="12" xfId="1" applyFont="1" applyFill="1" applyBorder="1" applyAlignment="1">
      <alignment horizontal="center" wrapText="1"/>
    </xf>
    <xf numFmtId="0" fontId="10" fillId="10" borderId="10" xfId="1" applyFont="1" applyFill="1" applyBorder="1" applyAlignment="1">
      <alignment horizontal="center"/>
    </xf>
    <xf numFmtId="0" fontId="10" fillId="10" borderId="38" xfId="1" applyFont="1" applyFill="1" applyBorder="1" applyAlignment="1">
      <alignment horizontal="center"/>
    </xf>
    <xf numFmtId="0" fontId="10" fillId="10" borderId="12" xfId="1" applyFont="1" applyFill="1" applyBorder="1" applyAlignment="1">
      <alignment horizontal="center" vertical="center" wrapText="1"/>
    </xf>
    <xf numFmtId="0" fontId="10" fillId="10" borderId="10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36" fillId="0" borderId="15" xfId="1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3" fontId="34" fillId="0" borderId="10" xfId="1" applyNumberFormat="1" applyFont="1" applyBorder="1" applyAlignment="1">
      <alignment horizontal="center"/>
    </xf>
    <xf numFmtId="3" fontId="34" fillId="0" borderId="11" xfId="1" applyNumberFormat="1" applyFont="1" applyBorder="1" applyAlignment="1">
      <alignment horizontal="center"/>
    </xf>
    <xf numFmtId="3" fontId="34" fillId="0" borderId="12" xfId="1" applyNumberFormat="1" applyFont="1" applyBorder="1" applyAlignment="1">
      <alignment horizontal="center"/>
    </xf>
    <xf numFmtId="0" fontId="7" fillId="0" borderId="0" xfId="1" applyFont="1" applyBorder="1" applyAlignment="1">
      <alignment wrapText="1"/>
    </xf>
    <xf numFmtId="0" fontId="19" fillId="0" borderId="39" xfId="1" applyFont="1" applyBorder="1" applyAlignment="1">
      <alignment horizontal="center" vertical="center" wrapText="1"/>
    </xf>
    <xf numFmtId="0" fontId="29" fillId="5" borderId="6" xfId="1" applyNumberFormat="1" applyFont="1" applyFill="1" applyBorder="1" applyAlignment="1">
      <alignment horizontal="center" vertical="center" wrapText="1"/>
    </xf>
    <xf numFmtId="3" fontId="19" fillId="0" borderId="9" xfId="1" applyNumberFormat="1" applyFont="1" applyBorder="1" applyAlignment="1">
      <alignment horizontal="center" vertical="center"/>
    </xf>
    <xf numFmtId="3" fontId="19" fillId="0" borderId="7" xfId="1" applyNumberFormat="1" applyFont="1" applyBorder="1" applyAlignment="1">
      <alignment horizontal="center" vertical="center"/>
    </xf>
    <xf numFmtId="3" fontId="19" fillId="0" borderId="32" xfId="1" applyNumberFormat="1" applyFont="1" applyBorder="1" applyAlignment="1">
      <alignment horizontal="center" vertical="center"/>
    </xf>
    <xf numFmtId="3" fontId="19" fillId="0" borderId="31" xfId="1" applyNumberFormat="1" applyFont="1" applyBorder="1" applyAlignment="1">
      <alignment horizontal="center" vertical="center"/>
    </xf>
    <xf numFmtId="0" fontId="25" fillId="0" borderId="0" xfId="1" applyNumberFormat="1" applyFont="1" applyBorder="1" applyAlignment="1">
      <alignment horizontal="center" wrapText="1"/>
    </xf>
    <xf numFmtId="0" fontId="19" fillId="0" borderId="33" xfId="1" applyNumberFormat="1" applyFont="1" applyBorder="1" applyAlignment="1">
      <alignment horizontal="center" vertical="center" wrapText="1"/>
    </xf>
    <xf numFmtId="0" fontId="19" fillId="0" borderId="34" xfId="1" applyNumberFormat="1" applyFont="1" applyBorder="1" applyAlignment="1">
      <alignment horizontal="center" vertical="center" wrapText="1"/>
    </xf>
    <xf numFmtId="0" fontId="25" fillId="0" borderId="35" xfId="1" applyNumberFormat="1" applyFont="1" applyBorder="1" applyAlignment="1">
      <alignment horizontal="center" vertical="center" wrapText="1"/>
    </xf>
    <xf numFmtId="0" fontId="25" fillId="0" borderId="36" xfId="1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19049</xdr:rowOff>
    </xdr:from>
    <xdr:to>
      <xdr:col>0</xdr:col>
      <xdr:colOff>2423583</xdr:colOff>
      <xdr:row>8</xdr:row>
      <xdr:rowOff>931332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28575" y="1299632"/>
          <a:ext cx="2395008" cy="149436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zoomScaleNormal="100" workbookViewId="0">
      <selection activeCell="H7" sqref="H7:I7"/>
    </sheetView>
  </sheetViews>
  <sheetFormatPr defaultRowHeight="15" x14ac:dyDescent="0.25"/>
  <cols>
    <col min="1" max="1" width="9.140625" style="45"/>
    <col min="5" max="5" width="17.85546875" customWidth="1"/>
    <col min="6" max="15" width="14.7109375" customWidth="1"/>
    <col min="18" max="18" width="11.7109375" bestFit="1" customWidth="1"/>
  </cols>
  <sheetData>
    <row r="1" spans="1:18" ht="52.5" customHeight="1" x14ac:dyDescent="0.25">
      <c r="A1" s="212" t="s">
        <v>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18" ht="18" customHeight="1" x14ac:dyDescent="0.25">
      <c r="A2" s="41"/>
      <c r="B2" s="3"/>
      <c r="C2" s="3"/>
      <c r="D2" s="3"/>
      <c r="E2" s="3"/>
      <c r="F2" s="3"/>
      <c r="G2" s="21"/>
      <c r="H2" s="3"/>
      <c r="I2" s="21"/>
      <c r="J2" s="3"/>
      <c r="K2" s="21"/>
      <c r="L2" s="3"/>
      <c r="M2" s="21"/>
      <c r="N2" s="21"/>
      <c r="O2" s="3"/>
    </row>
    <row r="3" spans="1:18" ht="15.75" x14ac:dyDescent="0.25">
      <c r="A3" s="212" t="s">
        <v>34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4"/>
      <c r="M3" s="214"/>
      <c r="N3" s="214"/>
      <c r="O3" s="214"/>
    </row>
    <row r="4" spans="1:18" ht="18" x14ac:dyDescent="0.25">
      <c r="A4" s="41"/>
      <c r="B4" s="3"/>
      <c r="C4" s="3"/>
      <c r="D4" s="3"/>
      <c r="E4" s="3"/>
      <c r="F4" s="3"/>
      <c r="G4" s="46">
        <v>7.5345000000000004</v>
      </c>
      <c r="H4" s="3"/>
      <c r="I4" s="21"/>
      <c r="J4" s="3"/>
      <c r="K4" s="21"/>
      <c r="L4" s="4"/>
      <c r="M4" s="4"/>
      <c r="N4" s="4"/>
      <c r="O4" s="4"/>
    </row>
    <row r="5" spans="1:18" ht="18" customHeight="1" x14ac:dyDescent="0.25">
      <c r="A5" s="212" t="s">
        <v>42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</row>
    <row r="6" spans="1:18" ht="18" x14ac:dyDescent="0.25">
      <c r="A6" s="42"/>
      <c r="B6" s="1"/>
      <c r="C6" s="1"/>
      <c r="D6" s="1"/>
      <c r="E6" s="5"/>
      <c r="F6" s="6"/>
      <c r="G6" s="6"/>
      <c r="H6" s="6"/>
      <c r="I6" s="6"/>
      <c r="J6" s="6"/>
      <c r="K6" s="6"/>
      <c r="L6" s="6"/>
      <c r="M6" s="6"/>
      <c r="N6" s="6"/>
      <c r="O6" s="37" t="s">
        <v>47</v>
      </c>
    </row>
    <row r="7" spans="1:18" ht="25.5" customHeight="1" x14ac:dyDescent="0.25">
      <c r="A7" s="25"/>
      <c r="B7" s="26"/>
      <c r="C7" s="26"/>
      <c r="D7" s="27"/>
      <c r="E7" s="28"/>
      <c r="F7" s="208" t="s">
        <v>44</v>
      </c>
      <c r="G7" s="209"/>
      <c r="H7" s="208" t="s">
        <v>45</v>
      </c>
      <c r="I7" s="209"/>
      <c r="J7" s="208" t="s">
        <v>50</v>
      </c>
      <c r="K7" s="209"/>
      <c r="L7" s="208" t="s">
        <v>51</v>
      </c>
      <c r="M7" s="209"/>
      <c r="N7" s="208" t="s">
        <v>52</v>
      </c>
      <c r="O7" s="209"/>
    </row>
    <row r="8" spans="1:18" ht="25.5" customHeight="1" x14ac:dyDescent="0.25">
      <c r="A8" s="25"/>
      <c r="B8" s="26"/>
      <c r="C8" s="26"/>
      <c r="D8" s="27"/>
      <c r="E8" s="28"/>
      <c r="F8" s="166" t="s">
        <v>181</v>
      </c>
      <c r="G8" s="40" t="s">
        <v>61</v>
      </c>
      <c r="H8" s="166" t="s">
        <v>181</v>
      </c>
      <c r="I8" s="40" t="s">
        <v>61</v>
      </c>
      <c r="J8" s="166" t="s">
        <v>181</v>
      </c>
      <c r="K8" s="40" t="s">
        <v>61</v>
      </c>
      <c r="L8" s="166" t="s">
        <v>181</v>
      </c>
      <c r="M8" s="40" t="s">
        <v>61</v>
      </c>
      <c r="N8" s="166" t="s">
        <v>181</v>
      </c>
      <c r="O8" s="40" t="s">
        <v>61</v>
      </c>
    </row>
    <row r="9" spans="1:18" x14ac:dyDescent="0.25">
      <c r="A9" s="215" t="s">
        <v>0</v>
      </c>
      <c r="B9" s="216"/>
      <c r="C9" s="216"/>
      <c r="D9" s="216"/>
      <c r="E9" s="217"/>
      <c r="F9" s="29">
        <f>SUM(F10:F11)</f>
        <v>974770</v>
      </c>
      <c r="G9" s="29">
        <f t="shared" ref="G9:O9" si="0">SUM(G10:G11)</f>
        <v>129374.21195832503</v>
      </c>
      <c r="H9" s="29">
        <f t="shared" si="0"/>
        <v>1110550</v>
      </c>
      <c r="I9" s="29">
        <f t="shared" si="0"/>
        <v>147395.31488486295</v>
      </c>
      <c r="J9" s="29">
        <f t="shared" si="0"/>
        <v>1202547</v>
      </c>
      <c r="K9" s="29">
        <f t="shared" si="0"/>
        <v>159605.41509058329</v>
      </c>
      <c r="L9" s="29">
        <f t="shared" si="0"/>
        <v>1202547</v>
      </c>
      <c r="M9" s="29">
        <f t="shared" si="0"/>
        <v>159605.41509058329</v>
      </c>
      <c r="N9" s="29">
        <f t="shared" si="0"/>
        <v>1202547</v>
      </c>
      <c r="O9" s="29">
        <f t="shared" si="0"/>
        <v>159605.41509058329</v>
      </c>
    </row>
    <row r="10" spans="1:18" x14ac:dyDescent="0.25">
      <c r="A10" s="218" t="s">
        <v>1</v>
      </c>
      <c r="B10" s="211"/>
      <c r="C10" s="211"/>
      <c r="D10" s="211"/>
      <c r="E10" s="219"/>
      <c r="F10" s="30">
        <v>974770</v>
      </c>
      <c r="G10" s="30">
        <f>F10/$G$4</f>
        <v>129374.21195832503</v>
      </c>
      <c r="H10" s="30">
        <v>1110550</v>
      </c>
      <c r="I10" s="30">
        <f>H10/$G$4</f>
        <v>147395.31488486295</v>
      </c>
      <c r="J10" s="30">
        <v>1202547</v>
      </c>
      <c r="K10" s="30">
        <f>J10/$G$4</f>
        <v>159605.41509058329</v>
      </c>
      <c r="L10" s="30">
        <f>J10</f>
        <v>1202547</v>
      </c>
      <c r="M10" s="30">
        <f>L10/$G$4</f>
        <v>159605.41509058329</v>
      </c>
      <c r="N10" s="30">
        <f>J10</f>
        <v>1202547</v>
      </c>
      <c r="O10" s="30">
        <f t="shared" ref="O10:O11" si="1">N10/$G$4</f>
        <v>159605.41509058329</v>
      </c>
    </row>
    <row r="11" spans="1:18" x14ac:dyDescent="0.25">
      <c r="A11" s="220" t="s">
        <v>2</v>
      </c>
      <c r="B11" s="219"/>
      <c r="C11" s="219"/>
      <c r="D11" s="219"/>
      <c r="E11" s="219"/>
      <c r="F11" s="30">
        <v>0</v>
      </c>
      <c r="G11" s="30">
        <f>F11/$G$4</f>
        <v>0</v>
      </c>
      <c r="H11" s="30">
        <v>0</v>
      </c>
      <c r="I11" s="30">
        <f>H11/$G$4</f>
        <v>0</v>
      </c>
      <c r="J11" s="30"/>
      <c r="K11" s="30">
        <f>J11/$G$4</f>
        <v>0</v>
      </c>
      <c r="L11" s="30"/>
      <c r="M11" s="30">
        <f>L11/$G$4</f>
        <v>0</v>
      </c>
      <c r="N11" s="30"/>
      <c r="O11" s="30">
        <f t="shared" si="1"/>
        <v>0</v>
      </c>
    </row>
    <row r="12" spans="1:18" x14ac:dyDescent="0.25">
      <c r="A12" s="38" t="s">
        <v>3</v>
      </c>
      <c r="B12" s="39"/>
      <c r="C12" s="39"/>
      <c r="D12" s="39"/>
      <c r="E12" s="39"/>
      <c r="F12" s="29">
        <f>SUM(F13:F14)</f>
        <v>969814</v>
      </c>
      <c r="G12" s="29">
        <f t="shared" ref="G12" si="2">SUM(G13:G14)</f>
        <v>128716.43771982215</v>
      </c>
      <c r="H12" s="29">
        <f t="shared" ref="H12:O12" si="3">SUM(H13:H14)</f>
        <v>1129052</v>
      </c>
      <c r="I12" s="29">
        <f t="shared" si="3"/>
        <v>149850.95228615036</v>
      </c>
      <c r="J12" s="29">
        <f t="shared" si="3"/>
        <v>1202547</v>
      </c>
      <c r="K12" s="29">
        <f t="shared" si="3"/>
        <v>159605.41509058329</v>
      </c>
      <c r="L12" s="29">
        <f t="shared" si="3"/>
        <v>1202547</v>
      </c>
      <c r="M12" s="29">
        <f t="shared" si="3"/>
        <v>159605.41509058329</v>
      </c>
      <c r="N12" s="29">
        <f t="shared" si="3"/>
        <v>1202547</v>
      </c>
      <c r="O12" s="29">
        <f t="shared" si="3"/>
        <v>159605.41509058329</v>
      </c>
    </row>
    <row r="13" spans="1:18" x14ac:dyDescent="0.25">
      <c r="A13" s="210" t="s">
        <v>4</v>
      </c>
      <c r="B13" s="211"/>
      <c r="C13" s="211"/>
      <c r="D13" s="211"/>
      <c r="E13" s="211"/>
      <c r="F13" s="30">
        <v>969814</v>
      </c>
      <c r="G13" s="30">
        <f t="shared" ref="G13:G14" si="4">F13/$G$4</f>
        <v>128716.43771982215</v>
      </c>
      <c r="H13" s="30">
        <v>1129052</v>
      </c>
      <c r="I13" s="30">
        <f t="shared" ref="I13:I14" si="5">H13/$G$4</f>
        <v>149850.95228615036</v>
      </c>
      <c r="J13" s="30">
        <v>1202547</v>
      </c>
      <c r="K13" s="30">
        <f>J13/$G$4</f>
        <v>159605.41509058329</v>
      </c>
      <c r="L13" s="30">
        <f>J13</f>
        <v>1202547</v>
      </c>
      <c r="M13" s="30">
        <f>L13/$G$4</f>
        <v>159605.41509058329</v>
      </c>
      <c r="N13" s="30">
        <f>J13</f>
        <v>1202547</v>
      </c>
      <c r="O13" s="31">
        <f>N13/$G$4</f>
        <v>159605.41509058329</v>
      </c>
    </row>
    <row r="14" spans="1:18" x14ac:dyDescent="0.25">
      <c r="A14" s="224" t="s">
        <v>5</v>
      </c>
      <c r="B14" s="219"/>
      <c r="C14" s="219"/>
      <c r="D14" s="219"/>
      <c r="E14" s="219"/>
      <c r="F14" s="32">
        <v>0</v>
      </c>
      <c r="G14" s="32">
        <f t="shared" si="4"/>
        <v>0</v>
      </c>
      <c r="H14" s="32">
        <v>0</v>
      </c>
      <c r="I14" s="30">
        <f t="shared" si="5"/>
        <v>0</v>
      </c>
      <c r="J14" s="32"/>
      <c r="K14" s="32"/>
      <c r="L14" s="32"/>
      <c r="M14" s="32"/>
      <c r="N14" s="32"/>
      <c r="O14" s="31"/>
    </row>
    <row r="15" spans="1:18" x14ac:dyDescent="0.25">
      <c r="A15" s="223" t="s">
        <v>6</v>
      </c>
      <c r="B15" s="216"/>
      <c r="C15" s="216"/>
      <c r="D15" s="216"/>
      <c r="E15" s="216"/>
      <c r="F15" s="29">
        <f>F9-F12</f>
        <v>4956</v>
      </c>
      <c r="G15" s="29">
        <f>F15/G4</f>
        <v>657.77423850288665</v>
      </c>
      <c r="H15" s="29">
        <f>H9-H12</f>
        <v>-18502</v>
      </c>
      <c r="I15" s="29">
        <f>I9-I12</f>
        <v>-2455.6374012874148</v>
      </c>
      <c r="J15" s="33">
        <f>J9-J12</f>
        <v>0</v>
      </c>
      <c r="K15" s="33">
        <f t="shared" ref="K15:O15" si="6">K9-K12</f>
        <v>0</v>
      </c>
      <c r="L15" s="33">
        <f t="shared" si="6"/>
        <v>0</v>
      </c>
      <c r="M15" s="33">
        <f t="shared" si="6"/>
        <v>0</v>
      </c>
      <c r="N15" s="33">
        <f t="shared" si="6"/>
        <v>0</v>
      </c>
      <c r="O15" s="33">
        <f t="shared" si="6"/>
        <v>0</v>
      </c>
      <c r="R15" s="65"/>
    </row>
    <row r="16" spans="1:18" ht="18" x14ac:dyDescent="0.25">
      <c r="A16" s="41"/>
      <c r="B16" s="7"/>
      <c r="C16" s="7"/>
      <c r="D16" s="7"/>
      <c r="E16" s="7"/>
      <c r="F16" s="7"/>
      <c r="G16" s="19"/>
      <c r="H16" s="7"/>
      <c r="I16" s="19"/>
      <c r="J16" s="2"/>
      <c r="K16" s="20"/>
      <c r="L16" s="2"/>
      <c r="M16" s="20"/>
      <c r="N16" s="20"/>
      <c r="O16" s="2"/>
      <c r="R16" s="65"/>
    </row>
    <row r="17" spans="1:18" ht="18" customHeight="1" x14ac:dyDescent="0.25">
      <c r="A17" s="212" t="s">
        <v>43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R17" s="65"/>
    </row>
    <row r="18" spans="1:18" ht="18" x14ac:dyDescent="0.25">
      <c r="A18" s="41"/>
      <c r="B18" s="19"/>
      <c r="C18" s="19"/>
      <c r="D18" s="19"/>
      <c r="E18" s="19"/>
      <c r="F18" s="19"/>
      <c r="G18" s="19"/>
      <c r="H18" s="19"/>
      <c r="I18" s="19"/>
      <c r="J18" s="20"/>
      <c r="K18" s="20"/>
      <c r="L18" s="20"/>
      <c r="M18" s="20"/>
      <c r="N18" s="20"/>
      <c r="O18" s="20"/>
      <c r="R18" s="65"/>
    </row>
    <row r="19" spans="1:18" ht="25.5" customHeight="1" x14ac:dyDescent="0.25">
      <c r="A19" s="25"/>
      <c r="B19" s="26"/>
      <c r="C19" s="26"/>
      <c r="D19" s="27"/>
      <c r="E19" s="28"/>
      <c r="F19" s="208" t="s">
        <v>12</v>
      </c>
      <c r="G19" s="209"/>
      <c r="H19" s="208" t="s">
        <v>13</v>
      </c>
      <c r="I19" s="209"/>
      <c r="J19" s="208" t="s">
        <v>50</v>
      </c>
      <c r="K19" s="209"/>
      <c r="L19" s="208" t="s">
        <v>51</v>
      </c>
      <c r="M19" s="209"/>
      <c r="N19" s="208" t="s">
        <v>52</v>
      </c>
      <c r="O19" s="209"/>
    </row>
    <row r="20" spans="1:18" ht="25.5" customHeight="1" x14ac:dyDescent="0.25">
      <c r="A20" s="25"/>
      <c r="B20" s="26"/>
      <c r="C20" s="26"/>
      <c r="D20" s="27"/>
      <c r="E20" s="28"/>
      <c r="F20" s="166" t="s">
        <v>181</v>
      </c>
      <c r="G20" s="40" t="s">
        <v>61</v>
      </c>
      <c r="H20" s="166" t="s">
        <v>181</v>
      </c>
      <c r="I20" s="40" t="s">
        <v>61</v>
      </c>
      <c r="J20" s="166" t="s">
        <v>181</v>
      </c>
      <c r="K20" s="40" t="s">
        <v>61</v>
      </c>
      <c r="L20" s="166" t="s">
        <v>181</v>
      </c>
      <c r="M20" s="40" t="s">
        <v>61</v>
      </c>
      <c r="N20" s="166" t="s">
        <v>181</v>
      </c>
      <c r="O20" s="40" t="s">
        <v>61</v>
      </c>
    </row>
    <row r="21" spans="1:18" ht="15.75" customHeight="1" x14ac:dyDescent="0.25">
      <c r="A21" s="218" t="s">
        <v>8</v>
      </c>
      <c r="B21" s="221"/>
      <c r="C21" s="221"/>
      <c r="D21" s="221"/>
      <c r="E21" s="222"/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</row>
    <row r="22" spans="1:18" x14ac:dyDescent="0.25">
      <c r="A22" s="218" t="s">
        <v>9</v>
      </c>
      <c r="B22" s="211"/>
      <c r="C22" s="211"/>
      <c r="D22" s="211"/>
      <c r="E22" s="211"/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</row>
    <row r="23" spans="1:18" x14ac:dyDescent="0.25">
      <c r="A23" s="223" t="s">
        <v>10</v>
      </c>
      <c r="B23" s="216"/>
      <c r="C23" s="216"/>
      <c r="D23" s="216"/>
      <c r="E23" s="216"/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</row>
    <row r="24" spans="1:18" ht="18" x14ac:dyDescent="0.25">
      <c r="A24" s="43"/>
      <c r="B24" s="19"/>
      <c r="C24" s="19"/>
      <c r="D24" s="19"/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</row>
    <row r="25" spans="1:18" ht="18" customHeight="1" x14ac:dyDescent="0.25">
      <c r="A25" s="212" t="s">
        <v>58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</row>
    <row r="26" spans="1:18" ht="18" x14ac:dyDescent="0.25">
      <c r="A26" s="43"/>
      <c r="B26" s="19"/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</row>
    <row r="27" spans="1:18" ht="25.5" customHeight="1" x14ac:dyDescent="0.25">
      <c r="A27" s="25"/>
      <c r="B27" s="26"/>
      <c r="C27" s="26"/>
      <c r="D27" s="27"/>
      <c r="E27" s="28"/>
      <c r="F27" s="208" t="s">
        <v>12</v>
      </c>
      <c r="G27" s="209"/>
      <c r="H27" s="208" t="s">
        <v>13</v>
      </c>
      <c r="I27" s="209"/>
      <c r="J27" s="208" t="s">
        <v>50</v>
      </c>
      <c r="K27" s="209"/>
      <c r="L27" s="208" t="s">
        <v>51</v>
      </c>
      <c r="M27" s="209"/>
      <c r="N27" s="208" t="s">
        <v>52</v>
      </c>
      <c r="O27" s="209"/>
    </row>
    <row r="28" spans="1:18" x14ac:dyDescent="0.25">
      <c r="A28" s="25"/>
      <c r="B28" s="26"/>
      <c r="C28" s="26"/>
      <c r="D28" s="27"/>
      <c r="E28" s="28"/>
      <c r="F28" s="166" t="s">
        <v>181</v>
      </c>
      <c r="G28" s="40" t="s">
        <v>61</v>
      </c>
      <c r="H28" s="166" t="s">
        <v>181</v>
      </c>
      <c r="I28" s="40" t="s">
        <v>61</v>
      </c>
      <c r="J28" s="166" t="s">
        <v>181</v>
      </c>
      <c r="K28" s="40" t="s">
        <v>61</v>
      </c>
      <c r="L28" s="166" t="s">
        <v>181</v>
      </c>
      <c r="M28" s="40" t="s">
        <v>61</v>
      </c>
      <c r="N28" s="166" t="s">
        <v>181</v>
      </c>
      <c r="O28" s="40" t="s">
        <v>61</v>
      </c>
    </row>
    <row r="29" spans="1:18" ht="27.75" customHeight="1" x14ac:dyDescent="0.25">
      <c r="A29" s="227" t="s">
        <v>46</v>
      </c>
      <c r="B29" s="228"/>
      <c r="C29" s="228"/>
      <c r="D29" s="228"/>
      <c r="E29" s="229"/>
      <c r="F29" s="34">
        <v>13546</v>
      </c>
      <c r="G29" s="34">
        <f>F29/$G$4</f>
        <v>1797.8631627845243</v>
      </c>
      <c r="H29" s="34">
        <v>18502</v>
      </c>
      <c r="I29" s="34">
        <f>H29/$G$4</f>
        <v>2455.6374012874112</v>
      </c>
      <c r="J29" s="34">
        <v>0</v>
      </c>
      <c r="K29" s="34">
        <f>J29/$G$4</f>
        <v>0</v>
      </c>
      <c r="L29" s="34">
        <v>0</v>
      </c>
      <c r="M29" s="34">
        <f>L29/$G$4</f>
        <v>0</v>
      </c>
      <c r="N29" s="34">
        <v>0</v>
      </c>
      <c r="O29" s="35">
        <f>N29/$G$4</f>
        <v>0</v>
      </c>
    </row>
    <row r="30" spans="1:18" ht="30" customHeight="1" x14ac:dyDescent="0.25">
      <c r="A30" s="230" t="s">
        <v>7</v>
      </c>
      <c r="B30" s="231"/>
      <c r="C30" s="231"/>
      <c r="D30" s="231"/>
      <c r="E30" s="232"/>
      <c r="F30" s="36">
        <f>F15</f>
        <v>4956</v>
      </c>
      <c r="G30" s="36">
        <f>F30/$G$4</f>
        <v>657.77423850288665</v>
      </c>
      <c r="H30" s="36">
        <f>H15</f>
        <v>-18502</v>
      </c>
      <c r="I30" s="36">
        <f>H30/$G$4</f>
        <v>-2455.6374012874112</v>
      </c>
      <c r="J30" s="36">
        <v>0</v>
      </c>
      <c r="K30" s="36">
        <f>J30/$G$4</f>
        <v>0</v>
      </c>
      <c r="L30" s="36">
        <v>0</v>
      </c>
      <c r="M30" s="36">
        <f>L30/$G$4</f>
        <v>0</v>
      </c>
      <c r="N30" s="36">
        <v>0</v>
      </c>
      <c r="O30" s="33">
        <f>N30/$G$4</f>
        <v>0</v>
      </c>
    </row>
    <row r="33" spans="1:15" x14ac:dyDescent="0.25">
      <c r="A33" s="210" t="s">
        <v>11</v>
      </c>
      <c r="B33" s="211"/>
      <c r="C33" s="211"/>
      <c r="D33" s="211"/>
      <c r="E33" s="211"/>
      <c r="F33" s="32">
        <f>F29+F30</f>
        <v>18502</v>
      </c>
      <c r="G33" s="32">
        <f>F33/$G$4</f>
        <v>2455.6374012874112</v>
      </c>
      <c r="H33" s="32">
        <f>H29+H30</f>
        <v>0</v>
      </c>
      <c r="I33" s="32">
        <f>H33/$G$4</f>
        <v>0</v>
      </c>
      <c r="J33" s="32">
        <v>0</v>
      </c>
      <c r="K33" s="32">
        <f>J33/$G$4</f>
        <v>0</v>
      </c>
      <c r="L33" s="32">
        <v>0</v>
      </c>
      <c r="M33" s="32">
        <f>L33/$G$4</f>
        <v>0</v>
      </c>
      <c r="N33" s="32">
        <v>0</v>
      </c>
      <c r="O33" s="32">
        <f>N33/$G$4</f>
        <v>0</v>
      </c>
    </row>
    <row r="34" spans="1:15" ht="11.25" customHeight="1" x14ac:dyDescent="0.25">
      <c r="A34" s="44"/>
      <c r="B34" s="15"/>
      <c r="C34" s="15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29.25" customHeight="1" x14ac:dyDescent="0.25">
      <c r="A35" s="225" t="s">
        <v>59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</row>
    <row r="36" spans="1:15" ht="8.25" customHeight="1" x14ac:dyDescent="0.25"/>
    <row r="37" spans="1:15" x14ac:dyDescent="0.25">
      <c r="A37" s="225" t="s">
        <v>48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1:15" ht="8.25" customHeight="1" x14ac:dyDescent="0.25"/>
    <row r="39" spans="1:15" ht="29.25" customHeight="1" x14ac:dyDescent="0.25">
      <c r="A39" s="225" t="s">
        <v>49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</row>
    <row r="41" spans="1:15" x14ac:dyDescent="0.25">
      <c r="A41" s="203" t="s">
        <v>198</v>
      </c>
    </row>
  </sheetData>
  <mergeCells count="35">
    <mergeCell ref="A39:O39"/>
    <mergeCell ref="A25:O25"/>
    <mergeCell ref="A35:O35"/>
    <mergeCell ref="A33:E33"/>
    <mergeCell ref="A37:O37"/>
    <mergeCell ref="A29:E29"/>
    <mergeCell ref="A30:E30"/>
    <mergeCell ref="F27:G27"/>
    <mergeCell ref="H27:I27"/>
    <mergeCell ref="J27:K27"/>
    <mergeCell ref="L27:M27"/>
    <mergeCell ref="N27:O27"/>
    <mergeCell ref="A21:E21"/>
    <mergeCell ref="A22:E22"/>
    <mergeCell ref="A23:E23"/>
    <mergeCell ref="A14:E14"/>
    <mergeCell ref="A15:E15"/>
    <mergeCell ref="A13:E13"/>
    <mergeCell ref="A5:O5"/>
    <mergeCell ref="A17:O17"/>
    <mergeCell ref="A1:O1"/>
    <mergeCell ref="A3:O3"/>
    <mergeCell ref="A9:E9"/>
    <mergeCell ref="A10:E10"/>
    <mergeCell ref="A11:E11"/>
    <mergeCell ref="F7:G7"/>
    <mergeCell ref="H7:I7"/>
    <mergeCell ref="J7:K7"/>
    <mergeCell ref="L7:M7"/>
    <mergeCell ref="N7:O7"/>
    <mergeCell ref="N19:O19"/>
    <mergeCell ref="L19:M19"/>
    <mergeCell ref="J19:K19"/>
    <mergeCell ref="H19:I19"/>
    <mergeCell ref="F19:G19"/>
  </mergeCells>
  <pageMargins left="0.7" right="0.7" top="0.75" bottom="0.75" header="0.3" footer="0.3"/>
  <pageSetup paperSize="9" scale="65" orientation="landscape" r:id="rId1"/>
  <headerFooter>
    <oddFooter>&amp;C&amp;9Gradska knjižnica "Ksaver Šandor Gjalski"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zoomScaleNormal="100" workbookViewId="0">
      <selection activeCell="E10" sqref="E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0.42578125" customWidth="1"/>
    <col min="5" max="14" width="15.7109375" customWidth="1"/>
  </cols>
  <sheetData>
    <row r="1" spans="1:14" ht="56.25" customHeight="1" x14ac:dyDescent="0.25">
      <c r="A1" s="212" t="s">
        <v>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ht="18" customHeight="1" x14ac:dyDescent="0.25">
      <c r="A2" s="3"/>
      <c r="B2" s="3"/>
      <c r="C2" s="3"/>
      <c r="D2" s="3"/>
      <c r="E2" s="21"/>
      <c r="F2" s="3"/>
      <c r="G2" s="21"/>
      <c r="H2" s="3"/>
      <c r="I2" s="21"/>
      <c r="J2" s="3"/>
      <c r="K2" s="21"/>
      <c r="L2" s="3"/>
      <c r="M2" s="21"/>
      <c r="N2" s="3"/>
    </row>
    <row r="3" spans="1:14" ht="15.75" x14ac:dyDescent="0.25">
      <c r="A3" s="212" t="s">
        <v>34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4"/>
      <c r="M3" s="214"/>
      <c r="N3" s="214"/>
    </row>
    <row r="4" spans="1:14" ht="18" x14ac:dyDescent="0.25">
      <c r="A4" s="3"/>
      <c r="B4" s="3"/>
      <c r="C4" s="3"/>
      <c r="D4" s="3"/>
      <c r="E4" s="21"/>
      <c r="F4" s="3"/>
      <c r="G4" s="21"/>
      <c r="H4" s="3"/>
      <c r="I4" s="21"/>
      <c r="J4" s="3"/>
      <c r="K4" s="21"/>
      <c r="L4" s="4"/>
      <c r="M4" s="4"/>
      <c r="N4" s="4"/>
    </row>
    <row r="5" spans="1:14" ht="18" customHeight="1" x14ac:dyDescent="0.25">
      <c r="A5" s="212" t="s">
        <v>15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ht="18" x14ac:dyDescent="0.25">
      <c r="A6" s="3"/>
      <c r="B6" s="3"/>
      <c r="C6" s="3"/>
      <c r="D6" s="3"/>
      <c r="E6" s="21"/>
      <c r="F6" s="170">
        <v>7.5345000000000004</v>
      </c>
      <c r="G6" s="159"/>
      <c r="H6" s="3"/>
      <c r="I6" s="21"/>
      <c r="J6" s="3"/>
      <c r="K6" s="21"/>
      <c r="L6" s="4"/>
      <c r="M6" s="4"/>
      <c r="N6" s="4"/>
    </row>
    <row r="7" spans="1:14" ht="15.75" x14ac:dyDescent="0.25">
      <c r="A7" s="212" t="s">
        <v>1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</row>
    <row r="8" spans="1:14" ht="18" x14ac:dyDescent="0.25">
      <c r="A8" s="3"/>
      <c r="B8" s="3"/>
      <c r="C8" s="3"/>
      <c r="D8" s="3"/>
      <c r="E8" s="21"/>
      <c r="F8" s="3"/>
      <c r="G8" s="21"/>
      <c r="H8" s="3"/>
      <c r="I8" s="21"/>
      <c r="J8" s="3"/>
      <c r="K8" s="21"/>
      <c r="L8" s="4"/>
      <c r="M8" s="4"/>
      <c r="N8" s="4"/>
    </row>
    <row r="9" spans="1:14" ht="25.5" customHeight="1" x14ac:dyDescent="0.25">
      <c r="A9" s="165" t="s">
        <v>16</v>
      </c>
      <c r="B9" s="166" t="s">
        <v>17</v>
      </c>
      <c r="C9" s="166" t="s">
        <v>18</v>
      </c>
      <c r="D9" s="182" t="s">
        <v>14</v>
      </c>
      <c r="E9" s="242" t="s">
        <v>12</v>
      </c>
      <c r="F9" s="243"/>
      <c r="G9" s="242" t="s">
        <v>13</v>
      </c>
      <c r="H9" s="243"/>
      <c r="I9" s="242" t="s">
        <v>50</v>
      </c>
      <c r="J9" s="243"/>
      <c r="K9" s="242" t="s">
        <v>51</v>
      </c>
      <c r="L9" s="243"/>
      <c r="M9" s="242" t="s">
        <v>52</v>
      </c>
      <c r="N9" s="243"/>
    </row>
    <row r="10" spans="1:14" s="167" customFormat="1" ht="11.25" x14ac:dyDescent="0.2">
      <c r="A10" s="165"/>
      <c r="B10" s="166"/>
      <c r="C10" s="166"/>
      <c r="D10" s="166"/>
      <c r="E10" s="166" t="s">
        <v>181</v>
      </c>
      <c r="F10" s="166" t="s">
        <v>61</v>
      </c>
      <c r="G10" s="166" t="s">
        <v>181</v>
      </c>
      <c r="H10" s="166" t="s">
        <v>61</v>
      </c>
      <c r="I10" s="166" t="s">
        <v>181</v>
      </c>
      <c r="J10" s="166" t="s">
        <v>61</v>
      </c>
      <c r="K10" s="166" t="s">
        <v>181</v>
      </c>
      <c r="L10" s="166" t="s">
        <v>61</v>
      </c>
      <c r="M10" s="166" t="s">
        <v>181</v>
      </c>
      <c r="N10" s="166" t="s">
        <v>61</v>
      </c>
    </row>
    <row r="11" spans="1:14" ht="15.75" customHeight="1" x14ac:dyDescent="0.25">
      <c r="A11" s="171">
        <v>6</v>
      </c>
      <c r="B11" s="171"/>
      <c r="C11" s="171"/>
      <c r="D11" s="11" t="s">
        <v>19</v>
      </c>
      <c r="E11" s="169">
        <f>E12+E14+E16+E18</f>
        <v>974769</v>
      </c>
      <c r="F11" s="169">
        <f>F12+F14+F16+F18</f>
        <v>129374.07923551662</v>
      </c>
      <c r="G11" s="169">
        <f>G12+G14+G16+G18</f>
        <v>1110550</v>
      </c>
      <c r="H11" s="169">
        <f t="shared" ref="H11:J11" si="0">H12+H14+H16+H18</f>
        <v>147395.31488486295</v>
      </c>
      <c r="I11" s="169">
        <f>I12+I14+I16+I18</f>
        <v>1202547</v>
      </c>
      <c r="J11" s="169">
        <f t="shared" si="0"/>
        <v>159605.41509058329</v>
      </c>
      <c r="K11" s="169">
        <f>I11</f>
        <v>1202547</v>
      </c>
      <c r="L11" s="169">
        <f>J11</f>
        <v>159605.41509058329</v>
      </c>
      <c r="M11" s="169">
        <f t="shared" ref="M11:M19" si="1">K11</f>
        <v>1202547</v>
      </c>
      <c r="N11" s="169">
        <f t="shared" ref="N11:N19" si="2">L11</f>
        <v>159605.41509058329</v>
      </c>
    </row>
    <row r="12" spans="1:14" ht="25.5" x14ac:dyDescent="0.25">
      <c r="A12" s="172"/>
      <c r="B12" s="173">
        <v>63</v>
      </c>
      <c r="C12" s="173"/>
      <c r="D12" s="56" t="s">
        <v>53</v>
      </c>
      <c r="E12" s="63">
        <f>SUM(E13)</f>
        <v>60000</v>
      </c>
      <c r="F12" s="63">
        <f>SUM(F13)</f>
        <v>7963.3685048775624</v>
      </c>
      <c r="G12" s="63">
        <f>SUM(G13)</f>
        <v>57000</v>
      </c>
      <c r="H12" s="63">
        <f t="shared" ref="H12:J12" si="3">SUM(H13)</f>
        <v>7565.2000796336843</v>
      </c>
      <c r="I12" s="63">
        <f>SUM(I13)</f>
        <v>65000</v>
      </c>
      <c r="J12" s="63">
        <f t="shared" si="3"/>
        <v>8626.9825469506923</v>
      </c>
      <c r="K12" s="63">
        <f t="shared" ref="K12:K19" si="4">I12</f>
        <v>65000</v>
      </c>
      <c r="L12" s="63">
        <f t="shared" ref="L12:L19" si="5">J12</f>
        <v>8626.9825469506923</v>
      </c>
      <c r="M12" s="63">
        <f t="shared" si="1"/>
        <v>65000</v>
      </c>
      <c r="N12" s="63">
        <f t="shared" si="2"/>
        <v>8626.9825469506923</v>
      </c>
    </row>
    <row r="13" spans="1:14" x14ac:dyDescent="0.25">
      <c r="A13" s="174"/>
      <c r="B13" s="174"/>
      <c r="C13" s="175">
        <v>51</v>
      </c>
      <c r="D13" s="12" t="s">
        <v>55</v>
      </c>
      <c r="E13" s="50">
        <v>60000</v>
      </c>
      <c r="F13" s="50">
        <f>60000/F6</f>
        <v>7963.3685048775624</v>
      </c>
      <c r="G13" s="50">
        <v>57000</v>
      </c>
      <c r="H13" s="164">
        <f>57000/F6</f>
        <v>7565.2000796336843</v>
      </c>
      <c r="I13" s="50">
        <v>65000</v>
      </c>
      <c r="J13" s="164">
        <f>I13/$F$6</f>
        <v>8626.9825469506923</v>
      </c>
      <c r="K13" s="50">
        <f t="shared" si="4"/>
        <v>65000</v>
      </c>
      <c r="L13" s="164">
        <f t="shared" si="5"/>
        <v>8626.9825469506923</v>
      </c>
      <c r="M13" s="50">
        <f t="shared" si="1"/>
        <v>65000</v>
      </c>
      <c r="N13" s="164">
        <f t="shared" si="2"/>
        <v>8626.9825469506923</v>
      </c>
    </row>
    <row r="14" spans="1:14" ht="57.75" customHeight="1" x14ac:dyDescent="0.25">
      <c r="A14" s="176"/>
      <c r="B14" s="173">
        <v>65</v>
      </c>
      <c r="C14" s="177"/>
      <c r="D14" s="64" t="s">
        <v>66</v>
      </c>
      <c r="E14" s="63">
        <f>SUM(E15)</f>
        <v>32280</v>
      </c>
      <c r="F14" s="63">
        <f>SUM(F15)</f>
        <v>4284.2922556241292</v>
      </c>
      <c r="G14" s="63">
        <f>SUM(G15)</f>
        <v>34050</v>
      </c>
      <c r="H14" s="63">
        <f t="shared" ref="H14:J14" si="6">SUM(H15)</f>
        <v>4519.2116265180166</v>
      </c>
      <c r="I14" s="63">
        <f>SUM(I15)</f>
        <v>35550</v>
      </c>
      <c r="J14" s="63">
        <f t="shared" si="6"/>
        <v>4718.2958391399561</v>
      </c>
      <c r="K14" s="63">
        <f t="shared" si="4"/>
        <v>35550</v>
      </c>
      <c r="L14" s="63">
        <f t="shared" si="5"/>
        <v>4718.2958391399561</v>
      </c>
      <c r="M14" s="63">
        <f t="shared" si="1"/>
        <v>35550</v>
      </c>
      <c r="N14" s="63">
        <f t="shared" si="2"/>
        <v>4718.2958391399561</v>
      </c>
    </row>
    <row r="15" spans="1:14" ht="22.5" customHeight="1" x14ac:dyDescent="0.25">
      <c r="A15" s="174"/>
      <c r="B15" s="178"/>
      <c r="C15" s="175">
        <v>42</v>
      </c>
      <c r="D15" s="12" t="s">
        <v>56</v>
      </c>
      <c r="E15" s="50">
        <v>32280</v>
      </c>
      <c r="F15" s="50">
        <f>32280/F6</f>
        <v>4284.2922556241292</v>
      </c>
      <c r="G15" s="50">
        <v>34050</v>
      </c>
      <c r="H15" s="164">
        <f>34050/F6</f>
        <v>4519.2116265180166</v>
      </c>
      <c r="I15" s="50">
        <v>35550</v>
      </c>
      <c r="J15" s="164">
        <f>I15/$F$6</f>
        <v>4718.2958391399561</v>
      </c>
      <c r="K15" s="50">
        <f t="shared" si="4"/>
        <v>35550</v>
      </c>
      <c r="L15" s="164">
        <f t="shared" si="5"/>
        <v>4718.2958391399561</v>
      </c>
      <c r="M15" s="50">
        <f t="shared" si="1"/>
        <v>35550</v>
      </c>
      <c r="N15" s="164">
        <f t="shared" si="2"/>
        <v>4718.2958391399561</v>
      </c>
    </row>
    <row r="16" spans="1:14" ht="38.25" x14ac:dyDescent="0.25">
      <c r="A16" s="176"/>
      <c r="B16" s="176">
        <v>67</v>
      </c>
      <c r="C16" s="177"/>
      <c r="D16" s="56" t="s">
        <v>54</v>
      </c>
      <c r="E16" s="63">
        <f t="shared" ref="E16:J16" si="7">SUM(E17)</f>
        <v>881934</v>
      </c>
      <c r="F16" s="63">
        <f t="shared" si="7"/>
        <v>117052.75731634481</v>
      </c>
      <c r="G16" s="63">
        <f t="shared" si="7"/>
        <v>1018000</v>
      </c>
      <c r="H16" s="63">
        <f t="shared" si="7"/>
        <v>135111.81896608931</v>
      </c>
      <c r="I16" s="63">
        <f t="shared" si="7"/>
        <v>1099997</v>
      </c>
      <c r="J16" s="63">
        <f t="shared" si="7"/>
        <v>145994.69108766341</v>
      </c>
      <c r="K16" s="63">
        <f t="shared" si="4"/>
        <v>1099997</v>
      </c>
      <c r="L16" s="63">
        <f t="shared" si="5"/>
        <v>145994.69108766341</v>
      </c>
      <c r="M16" s="63">
        <f t="shared" si="1"/>
        <v>1099997</v>
      </c>
      <c r="N16" s="63">
        <f t="shared" si="2"/>
        <v>145994.69108766341</v>
      </c>
    </row>
    <row r="17" spans="1:14" x14ac:dyDescent="0.25">
      <c r="A17" s="174"/>
      <c r="B17" s="174"/>
      <c r="C17" s="175">
        <v>11</v>
      </c>
      <c r="D17" s="12" t="s">
        <v>20</v>
      </c>
      <c r="E17" s="50">
        <v>881934</v>
      </c>
      <c r="F17" s="50">
        <f>881934/F6</f>
        <v>117052.75731634481</v>
      </c>
      <c r="G17" s="50">
        <v>1018000</v>
      </c>
      <c r="H17" s="164">
        <f>1018000/F6</f>
        <v>135111.81896608931</v>
      </c>
      <c r="I17" s="50">
        <v>1099997</v>
      </c>
      <c r="J17" s="164">
        <f>I17/$F$6</f>
        <v>145994.69108766341</v>
      </c>
      <c r="K17" s="50">
        <f t="shared" si="4"/>
        <v>1099997</v>
      </c>
      <c r="L17" s="164">
        <f t="shared" si="5"/>
        <v>145994.69108766341</v>
      </c>
      <c r="M17" s="50">
        <f t="shared" si="1"/>
        <v>1099997</v>
      </c>
      <c r="N17" s="164">
        <f t="shared" si="2"/>
        <v>145994.69108766341</v>
      </c>
    </row>
    <row r="18" spans="1:14" ht="25.5" x14ac:dyDescent="0.25">
      <c r="A18" s="176"/>
      <c r="B18" s="176">
        <v>68</v>
      </c>
      <c r="C18" s="177"/>
      <c r="D18" s="56" t="s">
        <v>67</v>
      </c>
      <c r="E18" s="63">
        <f>SUM(E19)</f>
        <v>555</v>
      </c>
      <c r="F18" s="63">
        <f>SUM(F19)</f>
        <v>73.661158670117459</v>
      </c>
      <c r="G18" s="63">
        <f>SUM(G19)</f>
        <v>1500</v>
      </c>
      <c r="H18" s="63">
        <f t="shared" ref="H18:J18" si="8">SUM(H19)</f>
        <v>199.08421262193906</v>
      </c>
      <c r="I18" s="63">
        <f>SUM(I19)</f>
        <v>2000</v>
      </c>
      <c r="J18" s="63">
        <f t="shared" si="8"/>
        <v>265.44561682925212</v>
      </c>
      <c r="K18" s="63">
        <f t="shared" si="4"/>
        <v>2000</v>
      </c>
      <c r="L18" s="63">
        <f t="shared" si="5"/>
        <v>265.44561682925212</v>
      </c>
      <c r="M18" s="63">
        <f t="shared" si="1"/>
        <v>2000</v>
      </c>
      <c r="N18" s="63">
        <f t="shared" si="2"/>
        <v>265.44561682925212</v>
      </c>
    </row>
    <row r="19" spans="1:14" x14ac:dyDescent="0.25">
      <c r="A19" s="174"/>
      <c r="B19" s="174"/>
      <c r="C19" s="175">
        <v>42</v>
      </c>
      <c r="D19" s="12" t="s">
        <v>56</v>
      </c>
      <c r="E19" s="50">
        <v>555</v>
      </c>
      <c r="F19" s="50">
        <f>E19/F6</f>
        <v>73.661158670117459</v>
      </c>
      <c r="G19" s="50">
        <v>1500</v>
      </c>
      <c r="H19" s="164">
        <f>1500/F6</f>
        <v>199.08421262193906</v>
      </c>
      <c r="I19" s="50">
        <v>2000</v>
      </c>
      <c r="J19" s="164">
        <f>I19/$F$6</f>
        <v>265.44561682925212</v>
      </c>
      <c r="K19" s="50">
        <f t="shared" si="4"/>
        <v>2000</v>
      </c>
      <c r="L19" s="164">
        <f t="shared" si="5"/>
        <v>265.44561682925212</v>
      </c>
      <c r="M19" s="50">
        <f t="shared" si="1"/>
        <v>2000</v>
      </c>
      <c r="N19" s="164">
        <f t="shared" si="2"/>
        <v>265.44561682925212</v>
      </c>
    </row>
    <row r="20" spans="1:14" ht="18.75" customHeight="1" x14ac:dyDescent="0.25">
      <c r="A20" s="239" t="s">
        <v>69</v>
      </c>
      <c r="B20" s="240"/>
      <c r="C20" s="240"/>
      <c r="D20" s="241"/>
      <c r="E20" s="49">
        <f>E12+E14+E16+E18</f>
        <v>974769</v>
      </c>
      <c r="F20" s="49">
        <f>F12+F14+F16+F18</f>
        <v>129374.07923551662</v>
      </c>
      <c r="G20" s="49">
        <f t="shared" ref="G20:M20" si="9">G12+G14+G16+G18</f>
        <v>1110550</v>
      </c>
      <c r="H20" s="49">
        <f t="shared" si="9"/>
        <v>147395.31488486295</v>
      </c>
      <c r="I20" s="49">
        <f t="shared" si="9"/>
        <v>1202547</v>
      </c>
      <c r="J20" s="49">
        <f t="shared" si="9"/>
        <v>159605.41509058329</v>
      </c>
      <c r="K20" s="49">
        <f t="shared" si="9"/>
        <v>1202547</v>
      </c>
      <c r="L20" s="49">
        <f t="shared" si="9"/>
        <v>159605.41509058329</v>
      </c>
      <c r="M20" s="49">
        <f t="shared" si="9"/>
        <v>1202547</v>
      </c>
      <c r="N20" s="49">
        <f t="shared" ref="N20" si="10">N12+N14+N16+N18</f>
        <v>159605.41509058329</v>
      </c>
    </row>
    <row r="21" spans="1:14" ht="18.75" customHeight="1" x14ac:dyDescent="0.25">
      <c r="A21" s="47"/>
      <c r="B21" s="47"/>
      <c r="C21" s="47"/>
      <c r="D21" s="47"/>
      <c r="E21" s="168"/>
      <c r="F21" s="48"/>
      <c r="G21" s="48"/>
      <c r="H21" s="48"/>
      <c r="I21" s="48"/>
      <c r="J21" s="48"/>
      <c r="K21" s="48"/>
      <c r="L21" s="48"/>
      <c r="M21" s="48"/>
      <c r="N21" s="48"/>
    </row>
    <row r="22" spans="1:14" ht="15.75" x14ac:dyDescent="0.25">
      <c r="A22" s="212" t="s">
        <v>21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</row>
    <row r="23" spans="1:14" ht="11.25" customHeight="1" x14ac:dyDescent="0.25">
      <c r="A23" s="3"/>
      <c r="B23" s="3"/>
      <c r="C23" s="3"/>
      <c r="D23" s="3"/>
      <c r="E23" s="21"/>
      <c r="F23" s="170">
        <v>7.5345000000000004</v>
      </c>
      <c r="G23" s="159"/>
      <c r="H23" s="3"/>
      <c r="I23" s="21"/>
      <c r="J23" s="3"/>
      <c r="K23" s="21"/>
      <c r="L23" s="4"/>
      <c r="M23" s="4"/>
      <c r="N23" s="4"/>
    </row>
    <row r="24" spans="1:14" ht="25.5" customHeight="1" x14ac:dyDescent="0.25">
      <c r="A24" s="165" t="s">
        <v>16</v>
      </c>
      <c r="B24" s="166" t="s">
        <v>17</v>
      </c>
      <c r="C24" s="166" t="s">
        <v>18</v>
      </c>
      <c r="D24" s="17" t="s">
        <v>22</v>
      </c>
      <c r="E24" s="233" t="s">
        <v>12</v>
      </c>
      <c r="F24" s="234"/>
      <c r="G24" s="233" t="s">
        <v>13</v>
      </c>
      <c r="H24" s="234"/>
      <c r="I24" s="233" t="s">
        <v>50</v>
      </c>
      <c r="J24" s="234"/>
      <c r="K24" s="233" t="s">
        <v>51</v>
      </c>
      <c r="L24" s="234"/>
      <c r="M24" s="233" t="s">
        <v>52</v>
      </c>
      <c r="N24" s="234"/>
    </row>
    <row r="25" spans="1:14" x14ac:dyDescent="0.25">
      <c r="A25" s="18"/>
      <c r="B25" s="17"/>
      <c r="C25" s="17"/>
      <c r="D25" s="17"/>
      <c r="E25" s="166" t="s">
        <v>181</v>
      </c>
      <c r="F25" s="166" t="s">
        <v>61</v>
      </c>
      <c r="G25" s="166" t="s">
        <v>181</v>
      </c>
      <c r="H25" s="166" t="s">
        <v>61</v>
      </c>
      <c r="I25" s="166" t="s">
        <v>181</v>
      </c>
      <c r="J25" s="166" t="s">
        <v>61</v>
      </c>
      <c r="K25" s="166" t="s">
        <v>181</v>
      </c>
      <c r="L25" s="166" t="s">
        <v>61</v>
      </c>
      <c r="M25" s="166" t="s">
        <v>181</v>
      </c>
      <c r="N25" s="166" t="s">
        <v>61</v>
      </c>
    </row>
    <row r="26" spans="1:14" ht="15.75" customHeight="1" x14ac:dyDescent="0.25">
      <c r="A26" s="171">
        <v>3</v>
      </c>
      <c r="B26" s="171"/>
      <c r="C26" s="171"/>
      <c r="D26" s="11" t="s">
        <v>23</v>
      </c>
      <c r="E26" s="62">
        <f>E27+E29+E33</f>
        <v>860629</v>
      </c>
      <c r="F26" s="62">
        <f>F27+F29+F33</f>
        <v>114225.09788307121</v>
      </c>
      <c r="G26" s="62">
        <f>G27+G29+G33</f>
        <v>1002350</v>
      </c>
      <c r="H26" s="62">
        <f t="shared" ref="H26:N26" si="11">H27+H29+H33</f>
        <v>133034.70701440042</v>
      </c>
      <c r="I26" s="62">
        <f t="shared" si="11"/>
        <v>1077047</v>
      </c>
      <c r="J26" s="62">
        <f t="shared" si="11"/>
        <v>142948.70263454772</v>
      </c>
      <c r="K26" s="62">
        <f t="shared" si="11"/>
        <v>1077047</v>
      </c>
      <c r="L26" s="62">
        <f t="shared" si="11"/>
        <v>142948.70263454772</v>
      </c>
      <c r="M26" s="62">
        <f t="shared" si="11"/>
        <v>1077047</v>
      </c>
      <c r="N26" s="62">
        <f t="shared" si="11"/>
        <v>142948.70263454772</v>
      </c>
    </row>
    <row r="27" spans="1:14" ht="15.75" customHeight="1" x14ac:dyDescent="0.25">
      <c r="A27" s="172"/>
      <c r="B27" s="173">
        <v>31</v>
      </c>
      <c r="C27" s="173"/>
      <c r="D27" s="56" t="s">
        <v>24</v>
      </c>
      <c r="E27" s="57">
        <f>SUM(E28)</f>
        <v>491836</v>
      </c>
      <c r="F27" s="57">
        <f>SUM(F28)</f>
        <v>65277.855199416015</v>
      </c>
      <c r="G27" s="57">
        <f>SUM(G28)</f>
        <v>573200</v>
      </c>
      <c r="H27" s="57">
        <f t="shared" ref="H27:N27" si="12">SUM(H28)</f>
        <v>76076.713783263651</v>
      </c>
      <c r="I27" s="57">
        <f t="shared" si="12"/>
        <v>652197</v>
      </c>
      <c r="J27" s="57">
        <f t="shared" si="12"/>
        <v>86561.41747959386</v>
      </c>
      <c r="K27" s="57">
        <f t="shared" si="12"/>
        <v>652197</v>
      </c>
      <c r="L27" s="57">
        <f t="shared" si="12"/>
        <v>86561.41747959386</v>
      </c>
      <c r="M27" s="57">
        <f t="shared" si="12"/>
        <v>652197</v>
      </c>
      <c r="N27" s="57">
        <f t="shared" si="12"/>
        <v>86561.41747959386</v>
      </c>
    </row>
    <row r="28" spans="1:14" x14ac:dyDescent="0.25">
      <c r="A28" s="174"/>
      <c r="B28" s="174"/>
      <c r="C28" s="175">
        <v>11</v>
      </c>
      <c r="D28" s="12" t="s">
        <v>20</v>
      </c>
      <c r="E28" s="8">
        <v>491836</v>
      </c>
      <c r="F28" s="8">
        <f>491836/F23</f>
        <v>65277.855199416015</v>
      </c>
      <c r="G28" s="8">
        <v>573200</v>
      </c>
      <c r="H28" s="9">
        <f>573200/F23</f>
        <v>76076.713783263651</v>
      </c>
      <c r="I28" s="8">
        <v>652197</v>
      </c>
      <c r="J28" s="9">
        <f>I28/$F$23</f>
        <v>86561.41747959386</v>
      </c>
      <c r="K28" s="8">
        <f>I28</f>
        <v>652197</v>
      </c>
      <c r="L28" s="9">
        <f>J28</f>
        <v>86561.41747959386</v>
      </c>
      <c r="M28" s="8">
        <f>K28</f>
        <v>652197</v>
      </c>
      <c r="N28" s="9">
        <f>L28</f>
        <v>86561.41747959386</v>
      </c>
    </row>
    <row r="29" spans="1:14" x14ac:dyDescent="0.25">
      <c r="A29" s="176"/>
      <c r="B29" s="176">
        <v>32</v>
      </c>
      <c r="C29" s="177"/>
      <c r="D29" s="59" t="s">
        <v>37</v>
      </c>
      <c r="E29" s="57">
        <f>SUM(E30:E32)</f>
        <v>363792</v>
      </c>
      <c r="F29" s="57">
        <f>SUM(F30:F32)</f>
        <v>48283.495918773639</v>
      </c>
      <c r="G29" s="57">
        <f>SUM(G30:G32)</f>
        <v>423650</v>
      </c>
      <c r="H29" s="57">
        <f t="shared" ref="H29:N29" si="13">SUM(H30:H32)</f>
        <v>56228.017784856325</v>
      </c>
      <c r="I29" s="57">
        <f t="shared" si="13"/>
        <v>419350</v>
      </c>
      <c r="J29" s="57">
        <f t="shared" si="13"/>
        <v>55657.309708673434</v>
      </c>
      <c r="K29" s="57">
        <f t="shared" si="13"/>
        <v>419350</v>
      </c>
      <c r="L29" s="57">
        <f t="shared" si="13"/>
        <v>55657.309708673434</v>
      </c>
      <c r="M29" s="57">
        <f t="shared" si="13"/>
        <v>419350</v>
      </c>
      <c r="N29" s="57">
        <f t="shared" si="13"/>
        <v>55657.309708673434</v>
      </c>
    </row>
    <row r="30" spans="1:14" x14ac:dyDescent="0.25">
      <c r="A30" s="174"/>
      <c r="B30" s="174"/>
      <c r="C30" s="175">
        <v>11</v>
      </c>
      <c r="D30" s="12" t="s">
        <v>20</v>
      </c>
      <c r="E30" s="8">
        <v>325097</v>
      </c>
      <c r="F30" s="8">
        <f>325097/F23</f>
        <v>43147.786847169686</v>
      </c>
      <c r="G30" s="8">
        <v>369300</v>
      </c>
      <c r="H30" s="9">
        <f>369300/F23</f>
        <v>49014.533147521397</v>
      </c>
      <c r="I30" s="8">
        <v>372300</v>
      </c>
      <c r="J30" s="9">
        <f t="shared" ref="J30:J32" si="14">I30/$F$23</f>
        <v>49412.701572765276</v>
      </c>
      <c r="K30" s="8">
        <f t="shared" ref="K30:K32" si="15">I30</f>
        <v>372300</v>
      </c>
      <c r="L30" s="9">
        <f t="shared" ref="L30:L32" si="16">J30</f>
        <v>49412.701572765276</v>
      </c>
      <c r="M30" s="8">
        <f t="shared" ref="M30:M32" si="17">K30</f>
        <v>372300</v>
      </c>
      <c r="N30" s="9">
        <f t="shared" ref="N30:N32" si="18">L30</f>
        <v>49412.701572765276</v>
      </c>
    </row>
    <row r="31" spans="1:14" x14ac:dyDescent="0.25">
      <c r="A31" s="174"/>
      <c r="B31" s="174"/>
      <c r="C31" s="175">
        <v>42</v>
      </c>
      <c r="D31" s="12" t="s">
        <v>56</v>
      </c>
      <c r="E31" s="8">
        <v>25124</v>
      </c>
      <c r="F31" s="8">
        <f>25124/F23</f>
        <v>3334.5278386090649</v>
      </c>
      <c r="G31" s="8">
        <v>40850</v>
      </c>
      <c r="H31" s="9">
        <f>40850/F23</f>
        <v>5421.7267237374735</v>
      </c>
      <c r="I31" s="8">
        <v>33550</v>
      </c>
      <c r="J31" s="9">
        <f t="shared" si="14"/>
        <v>4452.8502223107034</v>
      </c>
      <c r="K31" s="8">
        <f t="shared" si="15"/>
        <v>33550</v>
      </c>
      <c r="L31" s="9">
        <f t="shared" si="16"/>
        <v>4452.8502223107034</v>
      </c>
      <c r="M31" s="8">
        <f t="shared" si="17"/>
        <v>33550</v>
      </c>
      <c r="N31" s="9">
        <f t="shared" si="18"/>
        <v>4452.8502223107034</v>
      </c>
    </row>
    <row r="32" spans="1:14" x14ac:dyDescent="0.25">
      <c r="A32" s="174"/>
      <c r="B32" s="174"/>
      <c r="C32" s="175">
        <v>51</v>
      </c>
      <c r="D32" s="12" t="s">
        <v>55</v>
      </c>
      <c r="E32" s="8">
        <v>13571</v>
      </c>
      <c r="F32" s="8">
        <f>13571/F23</f>
        <v>1801.18123299489</v>
      </c>
      <c r="G32" s="8">
        <v>13500</v>
      </c>
      <c r="H32" s="9">
        <f>13500/F23</f>
        <v>1791.7579135974515</v>
      </c>
      <c r="I32" s="8">
        <v>13500</v>
      </c>
      <c r="J32" s="9">
        <f t="shared" si="14"/>
        <v>1791.7579135974515</v>
      </c>
      <c r="K32" s="8">
        <f t="shared" si="15"/>
        <v>13500</v>
      </c>
      <c r="L32" s="9">
        <f t="shared" si="16"/>
        <v>1791.7579135974515</v>
      </c>
      <c r="M32" s="8">
        <f t="shared" si="17"/>
        <v>13500</v>
      </c>
      <c r="N32" s="9">
        <f t="shared" si="18"/>
        <v>1791.7579135974515</v>
      </c>
    </row>
    <row r="33" spans="1:14" x14ac:dyDescent="0.25">
      <c r="A33" s="176"/>
      <c r="B33" s="176">
        <v>34</v>
      </c>
      <c r="C33" s="177"/>
      <c r="D33" s="60" t="s">
        <v>68</v>
      </c>
      <c r="E33" s="57">
        <f>SUM(E34)</f>
        <v>5001</v>
      </c>
      <c r="F33" s="57">
        <f>SUM(F34)</f>
        <v>663.74676488154489</v>
      </c>
      <c r="G33" s="57">
        <f>SUM(G34)</f>
        <v>5500</v>
      </c>
      <c r="H33" s="57">
        <f t="shared" ref="H33:N33" si="19">SUM(H34)</f>
        <v>729.97544628044329</v>
      </c>
      <c r="I33" s="57">
        <f t="shared" si="19"/>
        <v>5500</v>
      </c>
      <c r="J33" s="57">
        <f t="shared" si="19"/>
        <v>729.97544628044329</v>
      </c>
      <c r="K33" s="57">
        <f t="shared" si="19"/>
        <v>5500</v>
      </c>
      <c r="L33" s="57">
        <f t="shared" si="19"/>
        <v>729.97544628044329</v>
      </c>
      <c r="M33" s="57">
        <f t="shared" si="19"/>
        <v>5500</v>
      </c>
      <c r="N33" s="57">
        <f t="shared" si="19"/>
        <v>729.97544628044329</v>
      </c>
    </row>
    <row r="34" spans="1:14" x14ac:dyDescent="0.25">
      <c r="A34" s="174"/>
      <c r="B34" s="179"/>
      <c r="C34" s="175">
        <v>11</v>
      </c>
      <c r="D34" s="12" t="s">
        <v>20</v>
      </c>
      <c r="E34" s="8">
        <v>5001</v>
      </c>
      <c r="F34" s="8">
        <f>5001/F23</f>
        <v>663.74676488154489</v>
      </c>
      <c r="G34" s="8">
        <v>5500</v>
      </c>
      <c r="H34" s="9">
        <f>5500/F23</f>
        <v>729.97544628044329</v>
      </c>
      <c r="I34" s="8">
        <v>5500</v>
      </c>
      <c r="J34" s="9">
        <f>I34/$F$23</f>
        <v>729.97544628044329</v>
      </c>
      <c r="K34" s="8">
        <f>I34</f>
        <v>5500</v>
      </c>
      <c r="L34" s="9">
        <f>J34</f>
        <v>729.97544628044329</v>
      </c>
      <c r="M34" s="8">
        <f>K34</f>
        <v>5500</v>
      </c>
      <c r="N34" s="9">
        <f>L34</f>
        <v>729.97544628044329</v>
      </c>
    </row>
    <row r="35" spans="1:14" ht="25.5" x14ac:dyDescent="0.25">
      <c r="A35" s="180">
        <v>4</v>
      </c>
      <c r="B35" s="181"/>
      <c r="C35" s="181"/>
      <c r="D35" s="22" t="s">
        <v>25</v>
      </c>
      <c r="E35" s="62">
        <f>E36</f>
        <v>109185</v>
      </c>
      <c r="F35" s="62">
        <f>F36</f>
        <v>14491.339836750944</v>
      </c>
      <c r="G35" s="62">
        <f>G36</f>
        <v>126702</v>
      </c>
      <c r="H35" s="62">
        <f t="shared" ref="H35:N35" si="20">H36</f>
        <v>16816.245271749951</v>
      </c>
      <c r="I35" s="62">
        <f t="shared" si="20"/>
        <v>125500</v>
      </c>
      <c r="J35" s="62">
        <f t="shared" si="20"/>
        <v>16656.71245603557</v>
      </c>
      <c r="K35" s="62">
        <f t="shared" si="20"/>
        <v>125500</v>
      </c>
      <c r="L35" s="62">
        <f t="shared" si="20"/>
        <v>16656.71245603557</v>
      </c>
      <c r="M35" s="62">
        <f t="shared" si="20"/>
        <v>125500</v>
      </c>
      <c r="N35" s="62">
        <f t="shared" si="20"/>
        <v>16656.71245603557</v>
      </c>
    </row>
    <row r="36" spans="1:14" ht="25.5" x14ac:dyDescent="0.25">
      <c r="A36" s="173"/>
      <c r="B36" s="173">
        <v>42</v>
      </c>
      <c r="C36" s="173"/>
      <c r="D36" s="61" t="s">
        <v>26</v>
      </c>
      <c r="E36" s="57">
        <f>SUM(E37:E39)</f>
        <v>109185</v>
      </c>
      <c r="F36" s="57">
        <f>SUM(F37:F39)</f>
        <v>14491.339836750944</v>
      </c>
      <c r="G36" s="57">
        <f>SUM(G37:G39)</f>
        <v>126702</v>
      </c>
      <c r="H36" s="57">
        <f t="shared" ref="H36:N36" si="21">SUM(H37:H39)</f>
        <v>16816.245271749951</v>
      </c>
      <c r="I36" s="57">
        <f t="shared" si="21"/>
        <v>125500</v>
      </c>
      <c r="J36" s="57">
        <f t="shared" si="21"/>
        <v>16656.71245603557</v>
      </c>
      <c r="K36" s="57">
        <f t="shared" si="21"/>
        <v>125500</v>
      </c>
      <c r="L36" s="57">
        <f t="shared" si="21"/>
        <v>16656.71245603557</v>
      </c>
      <c r="M36" s="57">
        <f t="shared" si="21"/>
        <v>125500</v>
      </c>
      <c r="N36" s="57">
        <f t="shared" si="21"/>
        <v>16656.71245603557</v>
      </c>
    </row>
    <row r="37" spans="1:14" x14ac:dyDescent="0.25">
      <c r="A37" s="178"/>
      <c r="B37" s="178"/>
      <c r="C37" s="175">
        <v>11</v>
      </c>
      <c r="D37" s="12" t="s">
        <v>20</v>
      </c>
      <c r="E37" s="8">
        <v>60000</v>
      </c>
      <c r="F37" s="8">
        <f>60000/F23</f>
        <v>7963.3685048775624</v>
      </c>
      <c r="G37" s="8">
        <v>70000</v>
      </c>
      <c r="H37" s="9">
        <f>70000/F23</f>
        <v>9290.596589023824</v>
      </c>
      <c r="I37" s="8">
        <v>70000</v>
      </c>
      <c r="J37" s="9">
        <f t="shared" ref="J37:J39" si="22">I37/$F$23</f>
        <v>9290.596589023824</v>
      </c>
      <c r="K37" s="8">
        <f t="shared" ref="K37:K39" si="23">I37</f>
        <v>70000</v>
      </c>
      <c r="L37" s="9">
        <f t="shared" ref="L37:L39" si="24">J37</f>
        <v>9290.596589023824</v>
      </c>
      <c r="M37" s="8">
        <f t="shared" ref="M37:M39" si="25">K37</f>
        <v>70000</v>
      </c>
      <c r="N37" s="10">
        <f t="shared" ref="N37:N39" si="26">L37</f>
        <v>9290.596589023824</v>
      </c>
    </row>
    <row r="38" spans="1:14" x14ac:dyDescent="0.25">
      <c r="A38" s="178"/>
      <c r="B38" s="178"/>
      <c r="C38" s="175">
        <v>42</v>
      </c>
      <c r="D38" s="12" t="s">
        <v>56</v>
      </c>
      <c r="E38" s="8">
        <v>2785</v>
      </c>
      <c r="F38" s="8">
        <f>2785/F23</f>
        <v>369.63302143473356</v>
      </c>
      <c r="G38" s="8">
        <v>13173</v>
      </c>
      <c r="H38" s="9">
        <f>13173/F23</f>
        <v>1748.357555245869</v>
      </c>
      <c r="I38" s="8">
        <v>4000</v>
      </c>
      <c r="J38" s="9">
        <f t="shared" si="22"/>
        <v>530.89123365850423</v>
      </c>
      <c r="K38" s="8">
        <f t="shared" si="23"/>
        <v>4000</v>
      </c>
      <c r="L38" s="9">
        <f t="shared" si="24"/>
        <v>530.89123365850423</v>
      </c>
      <c r="M38" s="8">
        <f t="shared" si="25"/>
        <v>4000</v>
      </c>
      <c r="N38" s="10">
        <f t="shared" si="26"/>
        <v>530.89123365850423</v>
      </c>
    </row>
    <row r="39" spans="1:14" x14ac:dyDescent="0.25">
      <c r="A39" s="178"/>
      <c r="B39" s="178"/>
      <c r="C39" s="175">
        <v>51</v>
      </c>
      <c r="D39" s="12" t="s">
        <v>55</v>
      </c>
      <c r="E39" s="8">
        <v>46400</v>
      </c>
      <c r="F39" s="8">
        <f>46400/F23</f>
        <v>6158.3383104386485</v>
      </c>
      <c r="G39" s="8">
        <v>43529</v>
      </c>
      <c r="H39" s="9">
        <f>43529/F23</f>
        <v>5777.2911274802573</v>
      </c>
      <c r="I39" s="8">
        <v>51500</v>
      </c>
      <c r="J39" s="9">
        <f t="shared" si="22"/>
        <v>6835.2246333532412</v>
      </c>
      <c r="K39" s="8">
        <f t="shared" si="23"/>
        <v>51500</v>
      </c>
      <c r="L39" s="9">
        <f t="shared" si="24"/>
        <v>6835.2246333532412</v>
      </c>
      <c r="M39" s="8">
        <f t="shared" si="25"/>
        <v>51500</v>
      </c>
      <c r="N39" s="10">
        <f t="shared" si="26"/>
        <v>6835.2246333532412</v>
      </c>
    </row>
    <row r="40" spans="1:14" x14ac:dyDescent="0.25">
      <c r="A40" s="235" t="s">
        <v>70</v>
      </c>
      <c r="B40" s="236"/>
      <c r="C40" s="236"/>
      <c r="D40" s="237"/>
      <c r="E40" s="62">
        <f>E26+E35</f>
        <v>969814</v>
      </c>
      <c r="F40" s="62">
        <f>F26+F35</f>
        <v>128716.43771982216</v>
      </c>
      <c r="G40" s="62">
        <f>G26+G35</f>
        <v>1129052</v>
      </c>
      <c r="H40" s="62">
        <f t="shared" ref="H40:N40" si="27">H26+H35</f>
        <v>149850.95228615036</v>
      </c>
      <c r="I40" s="62">
        <f t="shared" si="27"/>
        <v>1202547</v>
      </c>
      <c r="J40" s="62">
        <f t="shared" si="27"/>
        <v>159605.41509058329</v>
      </c>
      <c r="K40" s="62">
        <f t="shared" si="27"/>
        <v>1202547</v>
      </c>
      <c r="L40" s="62">
        <f t="shared" si="27"/>
        <v>159605.41509058329</v>
      </c>
      <c r="M40" s="62">
        <f t="shared" si="27"/>
        <v>1202547</v>
      </c>
      <c r="N40" s="62">
        <f t="shared" si="27"/>
        <v>159605.41509058329</v>
      </c>
    </row>
    <row r="41" spans="1:14" x14ac:dyDescent="0.25">
      <c r="E41" s="168"/>
      <c r="G41" s="53"/>
      <c r="H41" s="53"/>
    </row>
    <row r="42" spans="1:14" x14ac:dyDescent="0.25">
      <c r="A42" s="203" t="str">
        <f>SAŽETAK!A41</f>
        <v>Zabok, 05.10.2022.</v>
      </c>
      <c r="F42" s="53"/>
      <c r="G42" s="53"/>
      <c r="H42" s="53"/>
      <c r="I42" s="53"/>
      <c r="J42" s="53"/>
      <c r="K42" s="53"/>
      <c r="L42" s="53"/>
      <c r="M42" s="53"/>
      <c r="N42" s="53"/>
    </row>
    <row r="44" spans="1:14" x14ac:dyDescent="0.25">
      <c r="D44" s="54"/>
      <c r="E44" s="54"/>
      <c r="F44" s="53"/>
      <c r="G44" s="53"/>
    </row>
    <row r="45" spans="1:14" x14ac:dyDescent="0.25">
      <c r="F45" s="53"/>
      <c r="G45" s="53"/>
      <c r="H45" s="53"/>
      <c r="I45" s="53"/>
    </row>
    <row r="46" spans="1:14" x14ac:dyDescent="0.25">
      <c r="D46" s="54"/>
      <c r="E46" s="54"/>
      <c r="F46" s="53"/>
      <c r="G46" s="53"/>
      <c r="H46" s="53"/>
      <c r="I46" s="53"/>
    </row>
    <row r="48" spans="1:14" x14ac:dyDescent="0.25">
      <c r="E48" s="53"/>
      <c r="F48" s="53"/>
      <c r="G48" s="53"/>
      <c r="H48" s="53"/>
      <c r="I48" s="53"/>
    </row>
  </sheetData>
  <mergeCells count="17">
    <mergeCell ref="K24:L24"/>
    <mergeCell ref="M24:N24"/>
    <mergeCell ref="A40:D40"/>
    <mergeCell ref="A7:N7"/>
    <mergeCell ref="A22:N22"/>
    <mergeCell ref="A1:N1"/>
    <mergeCell ref="A3:N3"/>
    <mergeCell ref="A5:N5"/>
    <mergeCell ref="A20:D20"/>
    <mergeCell ref="E9:F9"/>
    <mergeCell ref="G9:H9"/>
    <mergeCell ref="I9:J9"/>
    <mergeCell ref="K9:L9"/>
    <mergeCell ref="M9:N9"/>
    <mergeCell ref="E24:F24"/>
    <mergeCell ref="G24:H24"/>
    <mergeCell ref="I24:J24"/>
  </mergeCells>
  <pageMargins left="0.70866141732283472" right="0.70866141732283472" top="0.55118110236220474" bottom="0.74803149606299213" header="0.31496062992125984" footer="0.31496062992125984"/>
  <pageSetup paperSize="9" scale="63" orientation="landscape" r:id="rId1"/>
  <headerFooter>
    <oddFooter>&amp;C&amp;9Gradska knjižnica "Ksaver Šandor Gjalski"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zoomScaleNormal="100" workbookViewId="0">
      <selection activeCell="A15" sqref="A15"/>
    </sheetView>
  </sheetViews>
  <sheetFormatPr defaultRowHeight="15" x14ac:dyDescent="0.25"/>
  <cols>
    <col min="1" max="1" width="37.7109375" customWidth="1"/>
    <col min="2" max="11" width="12.7109375" customWidth="1"/>
  </cols>
  <sheetData>
    <row r="1" spans="1:11" ht="56.25" customHeight="1" x14ac:dyDescent="0.25">
      <c r="A1" s="212" t="s">
        <v>64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18" customHeight="1" x14ac:dyDescent="0.25">
      <c r="A2" s="3"/>
      <c r="B2" s="21"/>
      <c r="C2" s="3"/>
      <c r="D2" s="21"/>
      <c r="E2" s="3"/>
      <c r="F2" s="21"/>
      <c r="G2" s="3"/>
      <c r="H2" s="21"/>
      <c r="I2" s="3"/>
      <c r="J2" s="21"/>
      <c r="K2" s="3"/>
    </row>
    <row r="3" spans="1:11" ht="15.75" x14ac:dyDescent="0.25">
      <c r="A3" s="212" t="s">
        <v>34</v>
      </c>
      <c r="B3" s="212"/>
      <c r="C3" s="212"/>
      <c r="D3" s="212"/>
      <c r="E3" s="212"/>
      <c r="F3" s="212"/>
      <c r="G3" s="212"/>
      <c r="H3" s="212"/>
      <c r="I3" s="214"/>
      <c r="J3" s="214"/>
      <c r="K3" s="214"/>
    </row>
    <row r="4" spans="1:11" ht="18" x14ac:dyDescent="0.25">
      <c r="A4" s="3"/>
      <c r="B4" s="21"/>
      <c r="C4" s="3"/>
      <c r="D4" s="21"/>
      <c r="E4" s="3"/>
      <c r="F4" s="21"/>
      <c r="G4" s="3"/>
      <c r="H4" s="21"/>
      <c r="I4" s="4"/>
      <c r="J4" s="4"/>
      <c r="K4" s="4"/>
    </row>
    <row r="5" spans="1:11" ht="18" customHeight="1" x14ac:dyDescent="0.25">
      <c r="A5" s="212" t="s">
        <v>15</v>
      </c>
      <c r="B5" s="212"/>
      <c r="C5" s="213"/>
      <c r="D5" s="213"/>
      <c r="E5" s="213"/>
      <c r="F5" s="213"/>
      <c r="G5" s="213"/>
      <c r="H5" s="213"/>
      <c r="I5" s="213"/>
      <c r="J5" s="213"/>
      <c r="K5" s="213"/>
    </row>
    <row r="6" spans="1:11" ht="18" x14ac:dyDescent="0.25">
      <c r="A6" s="3"/>
      <c r="B6" s="21"/>
      <c r="C6" s="3"/>
      <c r="D6" s="21"/>
      <c r="E6" s="3"/>
      <c r="F6" s="21"/>
      <c r="G6" s="3"/>
      <c r="H6" s="21"/>
      <c r="I6" s="4"/>
      <c r="J6" s="4"/>
      <c r="K6" s="4"/>
    </row>
    <row r="7" spans="1:11" ht="15.75" x14ac:dyDescent="0.25">
      <c r="A7" s="212" t="s">
        <v>27</v>
      </c>
      <c r="B7" s="212"/>
      <c r="C7" s="238"/>
      <c r="D7" s="238"/>
      <c r="E7" s="238"/>
      <c r="F7" s="238"/>
      <c r="G7" s="238"/>
      <c r="H7" s="238"/>
      <c r="I7" s="238"/>
      <c r="J7" s="238"/>
      <c r="K7" s="238"/>
    </row>
    <row r="8" spans="1:11" ht="18" x14ac:dyDescent="0.25">
      <c r="A8" s="3"/>
      <c r="B8" s="21"/>
      <c r="C8" s="3"/>
      <c r="D8" s="21"/>
      <c r="E8" s="3"/>
      <c r="F8" s="21"/>
      <c r="G8" s="3"/>
      <c r="H8" s="21"/>
      <c r="I8" s="4"/>
      <c r="J8" s="4"/>
      <c r="K8" s="4"/>
    </row>
    <row r="9" spans="1:11" ht="25.5" customHeight="1" x14ac:dyDescent="0.25">
      <c r="A9" s="18" t="s">
        <v>28</v>
      </c>
      <c r="B9" s="233" t="s">
        <v>12</v>
      </c>
      <c r="C9" s="234"/>
      <c r="D9" s="233" t="s">
        <v>13</v>
      </c>
      <c r="E9" s="234"/>
      <c r="F9" s="233" t="s">
        <v>50</v>
      </c>
      <c r="G9" s="234"/>
      <c r="H9" s="233" t="s">
        <v>51</v>
      </c>
      <c r="I9" s="234"/>
      <c r="J9" s="233" t="s">
        <v>52</v>
      </c>
      <c r="K9" s="234"/>
    </row>
    <row r="10" spans="1:11" x14ac:dyDescent="0.25">
      <c r="A10" s="18"/>
      <c r="B10" s="166" t="s">
        <v>181</v>
      </c>
      <c r="C10" s="166" t="s">
        <v>61</v>
      </c>
      <c r="D10" s="166" t="s">
        <v>181</v>
      </c>
      <c r="E10" s="166" t="s">
        <v>61</v>
      </c>
      <c r="F10" s="166" t="s">
        <v>181</v>
      </c>
      <c r="G10" s="166" t="s">
        <v>61</v>
      </c>
      <c r="H10" s="166" t="s">
        <v>181</v>
      </c>
      <c r="I10" s="166" t="s">
        <v>61</v>
      </c>
      <c r="J10" s="166" t="s">
        <v>181</v>
      </c>
      <c r="K10" s="166" t="s">
        <v>61</v>
      </c>
    </row>
    <row r="11" spans="1:11" ht="15.75" customHeight="1" x14ac:dyDescent="0.25">
      <c r="A11" s="55" t="s">
        <v>29</v>
      </c>
      <c r="B11" s="70">
        <f t="shared" ref="B11:D12" si="0">B12</f>
        <v>969814</v>
      </c>
      <c r="C11" s="70">
        <f t="shared" si="0"/>
        <v>128716.43771982216</v>
      </c>
      <c r="D11" s="70">
        <f t="shared" si="0"/>
        <v>1129052</v>
      </c>
      <c r="E11" s="70">
        <f t="shared" ref="E11:K12" si="1">E12</f>
        <v>149850.95228615036</v>
      </c>
      <c r="F11" s="70">
        <f t="shared" si="1"/>
        <v>1202547</v>
      </c>
      <c r="G11" s="70">
        <f t="shared" si="1"/>
        <v>159605.41509058329</v>
      </c>
      <c r="H11" s="70">
        <f t="shared" si="1"/>
        <v>1202547</v>
      </c>
      <c r="I11" s="70">
        <f t="shared" si="1"/>
        <v>159605.41509058329</v>
      </c>
      <c r="J11" s="70">
        <f t="shared" si="1"/>
        <v>1202547</v>
      </c>
      <c r="K11" s="70">
        <f t="shared" si="1"/>
        <v>159605.41509058329</v>
      </c>
    </row>
    <row r="12" spans="1:11" ht="15.75" customHeight="1" x14ac:dyDescent="0.25">
      <c r="A12" s="11" t="s">
        <v>62</v>
      </c>
      <c r="B12" s="62">
        <f t="shared" si="0"/>
        <v>969814</v>
      </c>
      <c r="C12" s="62">
        <f t="shared" si="0"/>
        <v>128716.43771982216</v>
      </c>
      <c r="D12" s="62">
        <f t="shared" si="0"/>
        <v>1129052</v>
      </c>
      <c r="E12" s="62">
        <f>E13</f>
        <v>149850.95228615036</v>
      </c>
      <c r="F12" s="62">
        <f t="shared" si="1"/>
        <v>1202547</v>
      </c>
      <c r="G12" s="62">
        <f t="shared" si="1"/>
        <v>159605.41509058329</v>
      </c>
      <c r="H12" s="62">
        <f t="shared" si="1"/>
        <v>1202547</v>
      </c>
      <c r="I12" s="62">
        <f t="shared" si="1"/>
        <v>159605.41509058329</v>
      </c>
      <c r="J12" s="62">
        <f t="shared" si="1"/>
        <v>1202547</v>
      </c>
      <c r="K12" s="62">
        <f t="shared" si="1"/>
        <v>159605.41509058329</v>
      </c>
    </row>
    <row r="13" spans="1:11" x14ac:dyDescent="0.25">
      <c r="A13" s="66" t="s">
        <v>63</v>
      </c>
      <c r="B13" s="67">
        <f>' Račun prihoda i rashoda'!E40</f>
        <v>969814</v>
      </c>
      <c r="C13" s="67">
        <f>' Račun prihoda i rashoda'!F40</f>
        <v>128716.43771982216</v>
      </c>
      <c r="D13" s="67">
        <f>' Račun prihoda i rashoda'!G40</f>
        <v>1129052</v>
      </c>
      <c r="E13" s="68">
        <f>' Račun prihoda i rashoda'!H40</f>
        <v>149850.95228615036</v>
      </c>
      <c r="F13" s="68">
        <f>' Račun prihoda i rashoda'!I40</f>
        <v>1202547</v>
      </c>
      <c r="G13" s="68">
        <f>' Račun prihoda i rashoda'!J40</f>
        <v>159605.41509058329</v>
      </c>
      <c r="H13" s="68">
        <f>' Račun prihoda i rashoda'!K40</f>
        <v>1202547</v>
      </c>
      <c r="I13" s="68">
        <f>' Račun prihoda i rashoda'!L40</f>
        <v>159605.41509058329</v>
      </c>
      <c r="J13" s="68">
        <f>' Račun prihoda i rashoda'!M40</f>
        <v>1202547</v>
      </c>
      <c r="K13" s="68">
        <f>' Račun prihoda i rashoda'!N40</f>
        <v>159605.41509058329</v>
      </c>
    </row>
    <row r="15" spans="1:11" x14ac:dyDescent="0.25">
      <c r="A15" s="203" t="str">
        <f>SAŽETAK!A41</f>
        <v>Zabok, 05.10.2022.</v>
      </c>
    </row>
  </sheetData>
  <mergeCells count="9">
    <mergeCell ref="A1:K1"/>
    <mergeCell ref="A3:K3"/>
    <mergeCell ref="A5:K5"/>
    <mergeCell ref="A7:K7"/>
    <mergeCell ref="B9:C9"/>
    <mergeCell ref="D9:E9"/>
    <mergeCell ref="F9:G9"/>
    <mergeCell ref="H9:I9"/>
    <mergeCell ref="J9:K9"/>
  </mergeCells>
  <pageMargins left="0.7" right="0.7" top="0.75" bottom="0.75" header="0.3" footer="0.3"/>
  <pageSetup paperSize="9" scale="81" orientation="landscape" r:id="rId1"/>
  <headerFooter>
    <oddFooter>&amp;C&amp;9Gradska knjižnica "Ksaver Šandor Gjalski"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zoomScaleNormal="100" workbookViewId="0">
      <selection activeCell="I11" sqref="I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1.7109375" customWidth="1"/>
    <col min="5" max="9" width="25.28515625" customWidth="1"/>
  </cols>
  <sheetData>
    <row r="1" spans="1:9" ht="42" customHeight="1" x14ac:dyDescent="0.25">
      <c r="A1" s="212" t="s">
        <v>71</v>
      </c>
      <c r="B1" s="212"/>
      <c r="C1" s="212"/>
      <c r="D1" s="212"/>
      <c r="E1" s="212"/>
      <c r="F1" s="212"/>
      <c r="G1" s="212"/>
      <c r="H1" s="212"/>
      <c r="I1" s="212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212" t="s">
        <v>34</v>
      </c>
      <c r="B3" s="212"/>
      <c r="C3" s="212"/>
      <c r="D3" s="212"/>
      <c r="E3" s="212"/>
      <c r="F3" s="212"/>
      <c r="G3" s="212"/>
      <c r="H3" s="214"/>
      <c r="I3" s="214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212" t="s">
        <v>30</v>
      </c>
      <c r="B5" s="213"/>
      <c r="C5" s="213"/>
      <c r="D5" s="213"/>
      <c r="E5" s="213"/>
      <c r="F5" s="213"/>
      <c r="G5" s="213"/>
      <c r="H5" s="213"/>
      <c r="I5" s="213"/>
    </row>
    <row r="6" spans="1:9" ht="18" x14ac:dyDescent="0.25">
      <c r="A6" s="3"/>
      <c r="B6" s="3"/>
      <c r="C6" s="3"/>
      <c r="D6" s="3"/>
      <c r="E6" s="3"/>
      <c r="F6" s="3"/>
      <c r="G6" s="3"/>
      <c r="H6" s="4"/>
      <c r="I6" s="207" t="s">
        <v>61</v>
      </c>
    </row>
    <row r="7" spans="1:9" ht="25.5" x14ac:dyDescent="0.25">
      <c r="A7" s="18" t="s">
        <v>16</v>
      </c>
      <c r="B7" s="17" t="s">
        <v>17</v>
      </c>
      <c r="C7" s="17" t="s">
        <v>18</v>
      </c>
      <c r="D7" s="17" t="s">
        <v>60</v>
      </c>
      <c r="E7" s="17" t="s">
        <v>12</v>
      </c>
      <c r="F7" s="18" t="s">
        <v>13</v>
      </c>
      <c r="G7" s="18" t="s">
        <v>50</v>
      </c>
      <c r="H7" s="18" t="s">
        <v>51</v>
      </c>
      <c r="I7" s="18" t="s">
        <v>52</v>
      </c>
    </row>
    <row r="8" spans="1:9" ht="25.5" x14ac:dyDescent="0.25">
      <c r="A8" s="172">
        <v>8</v>
      </c>
      <c r="B8" s="172"/>
      <c r="C8" s="172"/>
      <c r="D8" s="55" t="s">
        <v>31</v>
      </c>
      <c r="E8" s="57">
        <v>0</v>
      </c>
      <c r="F8" s="58">
        <v>0</v>
      </c>
      <c r="G8" s="58">
        <v>0</v>
      </c>
      <c r="H8" s="58">
        <v>0</v>
      </c>
      <c r="I8" s="58">
        <v>0</v>
      </c>
    </row>
    <row r="9" spans="1:9" x14ac:dyDescent="0.25">
      <c r="A9" s="171"/>
      <c r="B9" s="178">
        <v>84</v>
      </c>
      <c r="C9" s="178"/>
      <c r="D9" s="13" t="s">
        <v>38</v>
      </c>
      <c r="E9" s="8"/>
      <c r="F9" s="9"/>
      <c r="G9" s="9"/>
      <c r="H9" s="9"/>
      <c r="I9" s="9"/>
    </row>
    <row r="10" spans="1:9" x14ac:dyDescent="0.25">
      <c r="A10" s="174"/>
      <c r="B10" s="174"/>
      <c r="C10" s="175">
        <v>81</v>
      </c>
      <c r="D10" s="14" t="s">
        <v>39</v>
      </c>
      <c r="E10" s="8"/>
      <c r="F10" s="9"/>
      <c r="G10" s="9"/>
      <c r="H10" s="9"/>
      <c r="I10" s="9"/>
    </row>
    <row r="11" spans="1:9" ht="25.5" x14ac:dyDescent="0.25">
      <c r="A11" s="183">
        <v>5</v>
      </c>
      <c r="B11" s="184"/>
      <c r="C11" s="184"/>
      <c r="D11" s="71" t="s">
        <v>32</v>
      </c>
      <c r="E11" s="57">
        <v>0</v>
      </c>
      <c r="F11" s="58">
        <v>0</v>
      </c>
      <c r="G11" s="58">
        <v>0</v>
      </c>
      <c r="H11" s="58">
        <v>0</v>
      </c>
      <c r="I11" s="58">
        <v>0</v>
      </c>
    </row>
    <row r="12" spans="1:9" ht="25.5" x14ac:dyDescent="0.25">
      <c r="A12" s="178"/>
      <c r="B12" s="178">
        <v>54</v>
      </c>
      <c r="C12" s="178"/>
      <c r="D12" s="23" t="s">
        <v>40</v>
      </c>
      <c r="E12" s="8"/>
      <c r="F12" s="9"/>
      <c r="G12" s="9"/>
      <c r="H12" s="9"/>
      <c r="I12" s="10"/>
    </row>
    <row r="13" spans="1:9" x14ac:dyDescent="0.25">
      <c r="A13" s="178"/>
      <c r="B13" s="178"/>
      <c r="C13" s="175">
        <v>11</v>
      </c>
      <c r="D13" s="12" t="s">
        <v>20</v>
      </c>
      <c r="E13" s="8"/>
      <c r="F13" s="9"/>
      <c r="G13" s="9"/>
      <c r="H13" s="9"/>
      <c r="I13" s="10"/>
    </row>
    <row r="14" spans="1:9" x14ac:dyDescent="0.25">
      <c r="A14" s="178"/>
      <c r="B14" s="178"/>
      <c r="C14" s="175">
        <v>42</v>
      </c>
      <c r="D14" s="12" t="s">
        <v>56</v>
      </c>
      <c r="E14" s="8"/>
      <c r="F14" s="9"/>
      <c r="G14" s="9"/>
      <c r="H14" s="9"/>
      <c r="I14" s="10"/>
    </row>
    <row r="16" spans="1:9" x14ac:dyDescent="0.25">
      <c r="A16" s="203" t="str">
        <f>SAŽETAK!A41</f>
        <v>Zabok, 05.10.2022.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4" orientation="landscape" r:id="rId1"/>
  <headerFooter>
    <oddFooter>&amp;C&amp;9Gradska knjižnica "Ksaver Šandor Gjalski"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"/>
  <sheetViews>
    <sheetView zoomScale="80" zoomScaleNormal="80" workbookViewId="0">
      <selection activeCell="M12" sqref="M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212" t="s">
        <v>71</v>
      </c>
      <c r="B1" s="212"/>
      <c r="C1" s="212"/>
      <c r="D1" s="212"/>
      <c r="E1" s="212"/>
      <c r="F1" s="212"/>
      <c r="G1" s="212"/>
      <c r="H1" s="212"/>
      <c r="I1" s="212"/>
    </row>
    <row r="2" spans="1:9" ht="18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18" customHeight="1" x14ac:dyDescent="0.25">
      <c r="A3" s="212" t="s">
        <v>33</v>
      </c>
      <c r="B3" s="213"/>
      <c r="C3" s="213"/>
      <c r="D3" s="213"/>
      <c r="E3" s="213"/>
      <c r="F3" s="213"/>
      <c r="G3" s="213"/>
      <c r="H3" s="213"/>
      <c r="I3" s="213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206" t="s">
        <v>61</v>
      </c>
    </row>
    <row r="5" spans="1:9" ht="25.5" customHeight="1" x14ac:dyDescent="0.25">
      <c r="A5" s="233" t="s">
        <v>35</v>
      </c>
      <c r="B5" s="259"/>
      <c r="C5" s="260"/>
      <c r="D5" s="17" t="s">
        <v>36</v>
      </c>
      <c r="E5" s="17" t="s">
        <v>12</v>
      </c>
      <c r="F5" s="18" t="s">
        <v>13</v>
      </c>
      <c r="G5" s="18" t="s">
        <v>50</v>
      </c>
      <c r="H5" s="18" t="s">
        <v>51</v>
      </c>
      <c r="I5" s="18" t="s">
        <v>52</v>
      </c>
    </row>
    <row r="6" spans="1:9" ht="22.5" x14ac:dyDescent="0.25">
      <c r="A6" s="253" t="s">
        <v>185</v>
      </c>
      <c r="B6" s="254"/>
      <c r="C6" s="255"/>
      <c r="D6" s="185" t="s">
        <v>186</v>
      </c>
      <c r="E6" s="62">
        <f>E7+E15</f>
        <v>128716.43771982216</v>
      </c>
      <c r="F6" s="62">
        <f t="shared" ref="F6:I6" si="0">F7+F15</f>
        <v>149850.95228615036</v>
      </c>
      <c r="G6" s="62">
        <f t="shared" si="0"/>
        <v>159605.41509058329</v>
      </c>
      <c r="H6" s="62">
        <f t="shared" si="0"/>
        <v>159605.41509058329</v>
      </c>
      <c r="I6" s="62">
        <f t="shared" si="0"/>
        <v>159605.41509058329</v>
      </c>
    </row>
    <row r="7" spans="1:9" ht="33.75" x14ac:dyDescent="0.25">
      <c r="A7" s="256" t="s">
        <v>187</v>
      </c>
      <c r="B7" s="257"/>
      <c r="C7" s="258"/>
      <c r="D7" s="186" t="s">
        <v>188</v>
      </c>
      <c r="E7" s="188">
        <f>E8</f>
        <v>117052.75731634483</v>
      </c>
      <c r="F7" s="188">
        <f t="shared" ref="F7:I7" si="1">F8</f>
        <v>135111.81896608931</v>
      </c>
      <c r="G7" s="188">
        <f t="shared" si="1"/>
        <v>145994.69108766341</v>
      </c>
      <c r="H7" s="188">
        <f t="shared" si="1"/>
        <v>145994.69108766341</v>
      </c>
      <c r="I7" s="188">
        <f t="shared" si="1"/>
        <v>145994.69108766341</v>
      </c>
    </row>
    <row r="8" spans="1:9" x14ac:dyDescent="0.25">
      <c r="A8" s="250" t="s">
        <v>189</v>
      </c>
      <c r="B8" s="251"/>
      <c r="C8" s="252"/>
      <c r="D8" s="189" t="s">
        <v>20</v>
      </c>
      <c r="E8" s="190">
        <f>E9+E13</f>
        <v>117052.75731634483</v>
      </c>
      <c r="F8" s="190">
        <f t="shared" ref="F8:I8" si="2">F9+F13</f>
        <v>135111.81896608931</v>
      </c>
      <c r="G8" s="190">
        <f t="shared" si="2"/>
        <v>145994.69108766341</v>
      </c>
      <c r="H8" s="190">
        <f t="shared" si="2"/>
        <v>145994.69108766341</v>
      </c>
      <c r="I8" s="190">
        <f t="shared" si="2"/>
        <v>145994.69108766341</v>
      </c>
    </row>
    <row r="9" spans="1:9" x14ac:dyDescent="0.25">
      <c r="A9" s="230">
        <v>3</v>
      </c>
      <c r="B9" s="231"/>
      <c r="C9" s="232"/>
      <c r="D9" s="51" t="s">
        <v>23</v>
      </c>
      <c r="E9" s="70">
        <f>SUM(E10:E12)</f>
        <v>109089.38881146726</v>
      </c>
      <c r="F9" s="70">
        <f t="shared" ref="F9:I9" si="3">SUM(F10:F12)</f>
        <v>125821.22237706548</v>
      </c>
      <c r="G9" s="70">
        <f t="shared" si="3"/>
        <v>136704.09449863958</v>
      </c>
      <c r="H9" s="70">
        <f t="shared" si="3"/>
        <v>136704.09449863958</v>
      </c>
      <c r="I9" s="70">
        <f t="shared" si="3"/>
        <v>136704.09449863958</v>
      </c>
    </row>
    <row r="10" spans="1:9" x14ac:dyDescent="0.25">
      <c r="A10" s="247">
        <v>31</v>
      </c>
      <c r="B10" s="248"/>
      <c r="C10" s="249"/>
      <c r="D10" s="24" t="s">
        <v>24</v>
      </c>
      <c r="E10" s="8">
        <f>' Račun prihoda i rashoda'!F28</f>
        <v>65277.855199416015</v>
      </c>
      <c r="F10" s="9">
        <f>' Račun prihoda i rashoda'!H28</f>
        <v>76076.713783263651</v>
      </c>
      <c r="G10" s="9">
        <f>' Račun prihoda i rashoda'!J28</f>
        <v>86561.41747959386</v>
      </c>
      <c r="H10" s="9">
        <f>G10</f>
        <v>86561.41747959386</v>
      </c>
      <c r="I10" s="9">
        <f>H10</f>
        <v>86561.41747959386</v>
      </c>
    </row>
    <row r="11" spans="1:9" x14ac:dyDescent="0.25">
      <c r="A11" s="247">
        <v>32</v>
      </c>
      <c r="B11" s="248"/>
      <c r="C11" s="249"/>
      <c r="D11" s="24" t="s">
        <v>37</v>
      </c>
      <c r="E11" s="8">
        <f>' Račun prihoda i rashoda'!F30</f>
        <v>43147.786847169686</v>
      </c>
      <c r="F11" s="9">
        <f>' Račun prihoda i rashoda'!H30</f>
        <v>49014.533147521397</v>
      </c>
      <c r="G11" s="9">
        <f>' Račun prihoda i rashoda'!J30</f>
        <v>49412.701572765276</v>
      </c>
      <c r="H11" s="9">
        <f t="shared" ref="H11:I12" si="4">G11</f>
        <v>49412.701572765276</v>
      </c>
      <c r="I11" s="9">
        <f t="shared" si="4"/>
        <v>49412.701572765276</v>
      </c>
    </row>
    <row r="12" spans="1:9" x14ac:dyDescent="0.25">
      <c r="A12" s="247">
        <v>34</v>
      </c>
      <c r="B12" s="248"/>
      <c r="C12" s="249"/>
      <c r="D12" s="52" t="s">
        <v>68</v>
      </c>
      <c r="E12" s="8">
        <f>' Račun prihoda i rashoda'!F34</f>
        <v>663.74676488154489</v>
      </c>
      <c r="F12" s="9">
        <f>' Račun prihoda i rashoda'!H34</f>
        <v>729.97544628044329</v>
      </c>
      <c r="G12" s="9">
        <f>' Račun prihoda i rashoda'!J34</f>
        <v>729.97544628044329</v>
      </c>
      <c r="H12" s="9">
        <f t="shared" si="4"/>
        <v>729.97544628044329</v>
      </c>
      <c r="I12" s="9">
        <f t="shared" si="4"/>
        <v>729.97544628044329</v>
      </c>
    </row>
    <row r="13" spans="1:9" ht="25.5" x14ac:dyDescent="0.25">
      <c r="A13" s="230">
        <v>4</v>
      </c>
      <c r="B13" s="231"/>
      <c r="C13" s="232"/>
      <c r="D13" s="51" t="s">
        <v>194</v>
      </c>
      <c r="E13" s="70">
        <f>SUM(E14)</f>
        <v>7963.3685048775624</v>
      </c>
      <c r="F13" s="70">
        <f t="shared" ref="F13:I13" si="5">SUM(F14)</f>
        <v>9290.596589023824</v>
      </c>
      <c r="G13" s="70">
        <f t="shared" si="5"/>
        <v>9290.596589023824</v>
      </c>
      <c r="H13" s="70">
        <f t="shared" si="5"/>
        <v>9290.596589023824</v>
      </c>
      <c r="I13" s="70">
        <f t="shared" si="5"/>
        <v>9290.596589023824</v>
      </c>
    </row>
    <row r="14" spans="1:9" ht="25.5" x14ac:dyDescent="0.25">
      <c r="A14" s="247">
        <v>42</v>
      </c>
      <c r="B14" s="248"/>
      <c r="C14" s="249"/>
      <c r="D14" s="52" t="s">
        <v>57</v>
      </c>
      <c r="E14" s="8">
        <f>' Račun prihoda i rashoda'!F37</f>
        <v>7963.3685048775624</v>
      </c>
      <c r="F14" s="9">
        <f>' Račun prihoda i rashoda'!H37</f>
        <v>9290.596589023824</v>
      </c>
      <c r="G14" s="9">
        <f>' Račun prihoda i rashoda'!J37</f>
        <v>9290.596589023824</v>
      </c>
      <c r="H14" s="9">
        <f>G14</f>
        <v>9290.596589023824</v>
      </c>
      <c r="I14" s="9">
        <f>H14</f>
        <v>9290.596589023824</v>
      </c>
    </row>
    <row r="15" spans="1:9" ht="38.25" customHeight="1" x14ac:dyDescent="0.25">
      <c r="A15" s="256" t="s">
        <v>190</v>
      </c>
      <c r="B15" s="257"/>
      <c r="C15" s="258"/>
      <c r="D15" s="186" t="s">
        <v>191</v>
      </c>
      <c r="E15" s="187">
        <f>E16+E23</f>
        <v>11663.680403477338</v>
      </c>
      <c r="F15" s="187">
        <f t="shared" ref="F15:I15" si="6">F16+F23</f>
        <v>14739.133320061052</v>
      </c>
      <c r="G15" s="187">
        <f t="shared" si="6"/>
        <v>13610.7240029199</v>
      </c>
      <c r="H15" s="187">
        <f t="shared" si="6"/>
        <v>13610.7240029199</v>
      </c>
      <c r="I15" s="187">
        <f t="shared" si="6"/>
        <v>13610.7240029199</v>
      </c>
    </row>
    <row r="16" spans="1:9" ht="14.25" customHeight="1" x14ac:dyDescent="0.25">
      <c r="A16" s="250" t="s">
        <v>192</v>
      </c>
      <c r="B16" s="251"/>
      <c r="C16" s="252"/>
      <c r="D16" s="189" t="s">
        <v>56</v>
      </c>
      <c r="E16" s="190">
        <f>E17+E21</f>
        <v>3704.1608600437985</v>
      </c>
      <c r="F16" s="190">
        <f t="shared" ref="F16:I16" si="7">F17+F21</f>
        <v>7170.0842789833423</v>
      </c>
      <c r="G16" s="190">
        <f t="shared" si="7"/>
        <v>4983.7414559692079</v>
      </c>
      <c r="H16" s="190">
        <f t="shared" si="7"/>
        <v>4983.7414559692079</v>
      </c>
      <c r="I16" s="190">
        <f t="shared" si="7"/>
        <v>4983.7414559692079</v>
      </c>
    </row>
    <row r="17" spans="1:9" ht="15" customHeight="1" x14ac:dyDescent="0.25">
      <c r="A17" s="230">
        <v>3</v>
      </c>
      <c r="B17" s="231"/>
      <c r="C17" s="232"/>
      <c r="D17" s="51" t="s">
        <v>23</v>
      </c>
      <c r="E17" s="70">
        <f>SUM(E18:E20)</f>
        <v>3334.5278386090649</v>
      </c>
      <c r="F17" s="70">
        <f t="shared" ref="F17:I17" si="8">SUM(F18:F20)</f>
        <v>5421.7267237374735</v>
      </c>
      <c r="G17" s="70">
        <f t="shared" si="8"/>
        <v>4452.8502223107034</v>
      </c>
      <c r="H17" s="70">
        <f t="shared" si="8"/>
        <v>4452.8502223107034</v>
      </c>
      <c r="I17" s="70">
        <f t="shared" si="8"/>
        <v>4452.8502223107034</v>
      </c>
    </row>
    <row r="18" spans="1:9" x14ac:dyDescent="0.25">
      <c r="A18" s="247">
        <v>31</v>
      </c>
      <c r="B18" s="248"/>
      <c r="C18" s="249"/>
      <c r="D18" s="52" t="s">
        <v>24</v>
      </c>
      <c r="E18" s="8">
        <v>0</v>
      </c>
      <c r="F18" s="9">
        <v>0</v>
      </c>
      <c r="G18" s="9">
        <v>0</v>
      </c>
      <c r="H18" s="9">
        <f>G18</f>
        <v>0</v>
      </c>
      <c r="I18" s="9">
        <f>H18</f>
        <v>0</v>
      </c>
    </row>
    <row r="19" spans="1:9" x14ac:dyDescent="0.25">
      <c r="A19" s="247">
        <v>32</v>
      </c>
      <c r="B19" s="248"/>
      <c r="C19" s="249"/>
      <c r="D19" s="52" t="s">
        <v>37</v>
      </c>
      <c r="E19" s="8">
        <f>' Račun prihoda i rashoda'!F31</f>
        <v>3334.5278386090649</v>
      </c>
      <c r="F19" s="9">
        <f>' Račun prihoda i rashoda'!H31</f>
        <v>5421.7267237374735</v>
      </c>
      <c r="G19" s="9">
        <f>' Račun prihoda i rashoda'!J31</f>
        <v>4452.8502223107034</v>
      </c>
      <c r="H19" s="9">
        <f>G19</f>
        <v>4452.8502223107034</v>
      </c>
      <c r="I19" s="9">
        <f>H19</f>
        <v>4452.8502223107034</v>
      </c>
    </row>
    <row r="20" spans="1:9" ht="15" customHeight="1" x14ac:dyDescent="0.25">
      <c r="A20" s="247">
        <v>34</v>
      </c>
      <c r="B20" s="248"/>
      <c r="C20" s="249"/>
      <c r="D20" s="52" t="s">
        <v>68</v>
      </c>
      <c r="E20" s="8">
        <v>0</v>
      </c>
      <c r="F20" s="9">
        <v>0</v>
      </c>
      <c r="G20" s="9">
        <v>0</v>
      </c>
      <c r="H20" s="9">
        <v>0</v>
      </c>
      <c r="I20" s="10">
        <v>0</v>
      </c>
    </row>
    <row r="21" spans="1:9" ht="32.25" customHeight="1" x14ac:dyDescent="0.25">
      <c r="A21" s="230">
        <v>4</v>
      </c>
      <c r="B21" s="231"/>
      <c r="C21" s="232"/>
      <c r="D21" s="51" t="s">
        <v>194</v>
      </c>
      <c r="E21" s="70">
        <f>SUM(E22)</f>
        <v>369.63302143473356</v>
      </c>
      <c r="F21" s="70">
        <f t="shared" ref="F21:I21" si="9">SUM(F22)</f>
        <v>1748.357555245869</v>
      </c>
      <c r="G21" s="70">
        <f t="shared" si="9"/>
        <v>530.89123365850423</v>
      </c>
      <c r="H21" s="70">
        <f t="shared" si="9"/>
        <v>530.89123365850423</v>
      </c>
      <c r="I21" s="70">
        <f t="shared" si="9"/>
        <v>530.89123365850423</v>
      </c>
    </row>
    <row r="22" spans="1:9" ht="25.5" x14ac:dyDescent="0.25">
      <c r="A22" s="247">
        <v>42</v>
      </c>
      <c r="B22" s="248"/>
      <c r="C22" s="249"/>
      <c r="D22" s="52" t="s">
        <v>57</v>
      </c>
      <c r="E22" s="8">
        <f>' Račun prihoda i rashoda'!F38</f>
        <v>369.63302143473356</v>
      </c>
      <c r="F22" s="9">
        <f>' Račun prihoda i rashoda'!H38</f>
        <v>1748.357555245869</v>
      </c>
      <c r="G22" s="9">
        <f>' Račun prihoda i rashoda'!J38</f>
        <v>530.89123365850423</v>
      </c>
      <c r="H22" s="9">
        <f>G22</f>
        <v>530.89123365850423</v>
      </c>
      <c r="I22" s="9">
        <f>H22</f>
        <v>530.89123365850423</v>
      </c>
    </row>
    <row r="23" spans="1:9" ht="15" customHeight="1" x14ac:dyDescent="0.25">
      <c r="A23" s="250" t="s">
        <v>193</v>
      </c>
      <c r="B23" s="251"/>
      <c r="C23" s="252"/>
      <c r="D23" s="189" t="s">
        <v>55</v>
      </c>
      <c r="E23" s="190">
        <f>E24+E28</f>
        <v>7959.5195434335383</v>
      </c>
      <c r="F23" s="190">
        <f t="shared" ref="F23:I23" si="10">F24+F28</f>
        <v>7569.0490410777093</v>
      </c>
      <c r="G23" s="190">
        <f t="shared" si="10"/>
        <v>8626.9825469506923</v>
      </c>
      <c r="H23" s="190">
        <f t="shared" si="10"/>
        <v>8626.9825469506923</v>
      </c>
      <c r="I23" s="190">
        <f t="shared" si="10"/>
        <v>8626.9825469506923</v>
      </c>
    </row>
    <row r="24" spans="1:9" x14ac:dyDescent="0.25">
      <c r="A24" s="230">
        <v>3</v>
      </c>
      <c r="B24" s="231"/>
      <c r="C24" s="232"/>
      <c r="D24" s="51" t="s">
        <v>23</v>
      </c>
      <c r="E24" s="70">
        <f>SUM(E25:E27)</f>
        <v>1801.18123299489</v>
      </c>
      <c r="F24" s="70">
        <f t="shared" ref="F24:I24" si="11">SUM(F25:F27)</f>
        <v>1791.7579135974515</v>
      </c>
      <c r="G24" s="70">
        <f t="shared" si="11"/>
        <v>1791.7579135974515</v>
      </c>
      <c r="H24" s="70">
        <f t="shared" si="11"/>
        <v>1791.7579135974515</v>
      </c>
      <c r="I24" s="70">
        <f t="shared" si="11"/>
        <v>1791.7579135974515</v>
      </c>
    </row>
    <row r="25" spans="1:9" x14ac:dyDescent="0.25">
      <c r="A25" s="247">
        <v>31</v>
      </c>
      <c r="B25" s="248"/>
      <c r="C25" s="249"/>
      <c r="D25" s="52" t="s">
        <v>24</v>
      </c>
      <c r="E25" s="8">
        <v>0</v>
      </c>
      <c r="F25" s="9">
        <v>0</v>
      </c>
      <c r="G25" s="9">
        <v>0</v>
      </c>
      <c r="H25" s="9">
        <v>0</v>
      </c>
      <c r="I25" s="10">
        <v>0</v>
      </c>
    </row>
    <row r="26" spans="1:9" x14ac:dyDescent="0.25">
      <c r="A26" s="247">
        <v>32</v>
      </c>
      <c r="B26" s="248"/>
      <c r="C26" s="249"/>
      <c r="D26" s="52" t="s">
        <v>37</v>
      </c>
      <c r="E26" s="8">
        <f>' Račun prihoda i rashoda'!F32</f>
        <v>1801.18123299489</v>
      </c>
      <c r="F26" s="9">
        <f>' Račun prihoda i rashoda'!H32</f>
        <v>1791.7579135974515</v>
      </c>
      <c r="G26" s="9">
        <f>' Račun prihoda i rashoda'!J32</f>
        <v>1791.7579135974515</v>
      </c>
      <c r="H26" s="9">
        <f>G26</f>
        <v>1791.7579135974515</v>
      </c>
      <c r="I26" s="9">
        <f>H26</f>
        <v>1791.7579135974515</v>
      </c>
    </row>
    <row r="27" spans="1:9" x14ac:dyDescent="0.25">
      <c r="A27" s="247">
        <v>34</v>
      </c>
      <c r="B27" s="248"/>
      <c r="C27" s="249"/>
      <c r="D27" s="52" t="s">
        <v>68</v>
      </c>
      <c r="E27" s="8">
        <v>0</v>
      </c>
      <c r="F27" s="9">
        <v>0</v>
      </c>
      <c r="G27" s="9">
        <v>0</v>
      </c>
      <c r="H27" s="9">
        <v>0</v>
      </c>
      <c r="I27" s="10">
        <v>0</v>
      </c>
    </row>
    <row r="28" spans="1:9" ht="25.5" x14ac:dyDescent="0.25">
      <c r="A28" s="230">
        <v>4</v>
      </c>
      <c r="B28" s="231"/>
      <c r="C28" s="232"/>
      <c r="D28" s="51" t="s">
        <v>194</v>
      </c>
      <c r="E28" s="70">
        <f>SUM(E29)</f>
        <v>6158.3383104386485</v>
      </c>
      <c r="F28" s="70">
        <f t="shared" ref="F28:I28" si="12">SUM(F29)</f>
        <v>5777.2911274802573</v>
      </c>
      <c r="G28" s="70">
        <f t="shared" si="12"/>
        <v>6835.2246333532412</v>
      </c>
      <c r="H28" s="70">
        <f t="shared" si="12"/>
        <v>6835.2246333532412</v>
      </c>
      <c r="I28" s="70">
        <f t="shared" si="12"/>
        <v>6835.2246333532412</v>
      </c>
    </row>
    <row r="29" spans="1:9" ht="25.5" x14ac:dyDescent="0.25">
      <c r="A29" s="247">
        <v>42</v>
      </c>
      <c r="B29" s="248"/>
      <c r="C29" s="249"/>
      <c r="D29" s="52" t="s">
        <v>57</v>
      </c>
      <c r="E29" s="8">
        <f>' Račun prihoda i rashoda'!F39</f>
        <v>6158.3383104386485</v>
      </c>
      <c r="F29" s="9">
        <f>' Račun prihoda i rashoda'!H39</f>
        <v>5777.2911274802573</v>
      </c>
      <c r="G29" s="9">
        <f>' Račun prihoda i rashoda'!J39</f>
        <v>6835.2246333532412</v>
      </c>
      <c r="H29" s="9">
        <f>G29</f>
        <v>6835.2246333532412</v>
      </c>
      <c r="I29" s="9">
        <f>H29</f>
        <v>6835.2246333532412</v>
      </c>
    </row>
    <row r="30" spans="1:9" x14ac:dyDescent="0.25">
      <c r="A30" s="244" t="s">
        <v>195</v>
      </c>
      <c r="B30" s="245"/>
      <c r="C30" s="245"/>
      <c r="D30" s="246"/>
      <c r="E30" s="62">
        <f>E6</f>
        <v>128716.43771982216</v>
      </c>
      <c r="F30" s="62">
        <f t="shared" ref="F30:I30" si="13">F6</f>
        <v>149850.95228615036</v>
      </c>
      <c r="G30" s="62">
        <f t="shared" si="13"/>
        <v>159605.41509058329</v>
      </c>
      <c r="H30" s="62">
        <f t="shared" si="13"/>
        <v>159605.41509058329</v>
      </c>
      <c r="I30" s="62">
        <f t="shared" si="13"/>
        <v>159605.41509058329</v>
      </c>
    </row>
    <row r="31" spans="1:9" x14ac:dyDescent="0.25">
      <c r="A31" s="244" t="s">
        <v>196</v>
      </c>
      <c r="B31" s="245"/>
      <c r="C31" s="245"/>
      <c r="D31" s="246"/>
      <c r="E31" s="62">
        <v>0</v>
      </c>
      <c r="F31" s="69">
        <v>0</v>
      </c>
      <c r="G31" s="69">
        <v>0</v>
      </c>
      <c r="H31" s="69">
        <v>0</v>
      </c>
      <c r="I31" s="191">
        <v>0</v>
      </c>
    </row>
    <row r="32" spans="1:9" x14ac:dyDescent="0.25">
      <c r="A32" s="244" t="s">
        <v>197</v>
      </c>
      <c r="B32" s="245"/>
      <c r="C32" s="245"/>
      <c r="D32" s="246"/>
      <c r="E32" s="62">
        <v>0</v>
      </c>
      <c r="F32" s="69">
        <v>2456</v>
      </c>
      <c r="G32" s="69">
        <v>0</v>
      </c>
      <c r="H32" s="69">
        <v>0</v>
      </c>
      <c r="I32" s="191">
        <v>0</v>
      </c>
    </row>
    <row r="34" spans="1:6" x14ac:dyDescent="0.25">
      <c r="A34" s="203" t="str">
        <f>SAŽETAK!A41</f>
        <v>Zabok, 05.10.2022.</v>
      </c>
      <c r="F34" s="53"/>
    </row>
  </sheetData>
  <mergeCells count="30">
    <mergeCell ref="A1:I1"/>
    <mergeCell ref="A3:I3"/>
    <mergeCell ref="A5:C5"/>
    <mergeCell ref="A8:C8"/>
    <mergeCell ref="A9:C9"/>
    <mergeCell ref="A23:C23"/>
    <mergeCell ref="A13:C13"/>
    <mergeCell ref="A21:C21"/>
    <mergeCell ref="A6:C6"/>
    <mergeCell ref="A7:C7"/>
    <mergeCell ref="A11:C11"/>
    <mergeCell ref="A10:C10"/>
    <mergeCell ref="A19:C19"/>
    <mergeCell ref="A12:C12"/>
    <mergeCell ref="A14:C14"/>
    <mergeCell ref="A22:C22"/>
    <mergeCell ref="A15:C15"/>
    <mergeCell ref="A16:C16"/>
    <mergeCell ref="A17:C17"/>
    <mergeCell ref="A18:C18"/>
    <mergeCell ref="A20:C20"/>
    <mergeCell ref="A30:D30"/>
    <mergeCell ref="A31:D31"/>
    <mergeCell ref="A32:D32"/>
    <mergeCell ref="A24:C24"/>
    <mergeCell ref="A25:C25"/>
    <mergeCell ref="A26:C26"/>
    <mergeCell ref="A27:C27"/>
    <mergeCell ref="A28:C28"/>
    <mergeCell ref="A29:C29"/>
  </mergeCells>
  <pageMargins left="0.7" right="0.7" top="0.75" bottom="0.75" header="0.3" footer="0.3"/>
  <pageSetup paperSize="9" scale="73" orientation="landscape" r:id="rId1"/>
  <headerFooter>
    <oddFooter>&amp;C&amp;8Gradska knjižnica "Ksaver Šandor Gjalski"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8"/>
  <sheetViews>
    <sheetView zoomScale="90" zoomScaleNormal="90" workbookViewId="0">
      <selection activeCell="A23" sqref="A23:O23"/>
    </sheetView>
  </sheetViews>
  <sheetFormatPr defaultRowHeight="12.75" x14ac:dyDescent="0.2"/>
  <cols>
    <col min="1" max="1" width="36.42578125" style="126" customWidth="1"/>
    <col min="2" max="2" width="13" style="126" customWidth="1"/>
    <col min="3" max="3" width="12.28515625" style="126" customWidth="1"/>
    <col min="4" max="4" width="11.7109375" style="126" customWidth="1"/>
    <col min="5" max="5" width="10.42578125" style="126" customWidth="1"/>
    <col min="6" max="6" width="10" style="126" customWidth="1"/>
    <col min="7" max="7" width="11.7109375" style="126" customWidth="1"/>
    <col min="8" max="8" width="10.42578125" style="126" customWidth="1"/>
    <col min="9" max="9" width="12.28515625" style="126" customWidth="1"/>
    <col min="10" max="10" width="9.140625" style="126"/>
    <col min="11" max="11" width="10.85546875" style="126" customWidth="1"/>
    <col min="12" max="12" width="9.140625" style="126"/>
    <col min="13" max="13" width="8.5703125" style="126" customWidth="1"/>
    <col min="14" max="14" width="10" style="126" customWidth="1"/>
    <col min="15" max="256" width="9.140625" style="126"/>
    <col min="257" max="257" width="36.42578125" style="126" customWidth="1"/>
    <col min="258" max="258" width="13" style="126" customWidth="1"/>
    <col min="259" max="259" width="12.28515625" style="126" customWidth="1"/>
    <col min="260" max="260" width="11.7109375" style="126" customWidth="1"/>
    <col min="261" max="261" width="10.42578125" style="126" customWidth="1"/>
    <col min="262" max="262" width="10" style="126" customWidth="1"/>
    <col min="263" max="263" width="11.7109375" style="126" customWidth="1"/>
    <col min="264" max="264" width="10.42578125" style="126" customWidth="1"/>
    <col min="265" max="265" width="12.28515625" style="126" customWidth="1"/>
    <col min="266" max="266" width="9.140625" style="126"/>
    <col min="267" max="267" width="10.85546875" style="126" customWidth="1"/>
    <col min="268" max="268" width="9.140625" style="126"/>
    <col min="269" max="269" width="8.5703125" style="126" customWidth="1"/>
    <col min="270" max="270" width="10" style="126" customWidth="1"/>
    <col min="271" max="512" width="9.140625" style="126"/>
    <col min="513" max="513" width="36.42578125" style="126" customWidth="1"/>
    <col min="514" max="514" width="13" style="126" customWidth="1"/>
    <col min="515" max="515" width="12.28515625" style="126" customWidth="1"/>
    <col min="516" max="516" width="11.7109375" style="126" customWidth="1"/>
    <col min="517" max="517" width="10.42578125" style="126" customWidth="1"/>
    <col min="518" max="518" width="10" style="126" customWidth="1"/>
    <col min="519" max="519" width="11.7109375" style="126" customWidth="1"/>
    <col min="520" max="520" width="10.42578125" style="126" customWidth="1"/>
    <col min="521" max="521" width="12.28515625" style="126" customWidth="1"/>
    <col min="522" max="522" width="9.140625" style="126"/>
    <col min="523" max="523" width="10.85546875" style="126" customWidth="1"/>
    <col min="524" max="524" width="9.140625" style="126"/>
    <col min="525" max="525" width="8.5703125" style="126" customWidth="1"/>
    <col min="526" max="526" width="10" style="126" customWidth="1"/>
    <col min="527" max="768" width="9.140625" style="126"/>
    <col min="769" max="769" width="36.42578125" style="126" customWidth="1"/>
    <col min="770" max="770" width="13" style="126" customWidth="1"/>
    <col min="771" max="771" width="12.28515625" style="126" customWidth="1"/>
    <col min="772" max="772" width="11.7109375" style="126" customWidth="1"/>
    <col min="773" max="773" width="10.42578125" style="126" customWidth="1"/>
    <col min="774" max="774" width="10" style="126" customWidth="1"/>
    <col min="775" max="775" width="11.7109375" style="126" customWidth="1"/>
    <col min="776" max="776" width="10.42578125" style="126" customWidth="1"/>
    <col min="777" max="777" width="12.28515625" style="126" customWidth="1"/>
    <col min="778" max="778" width="9.140625" style="126"/>
    <col min="779" max="779" width="10.85546875" style="126" customWidth="1"/>
    <col min="780" max="780" width="9.140625" style="126"/>
    <col min="781" max="781" width="8.5703125" style="126" customWidth="1"/>
    <col min="782" max="782" width="10" style="126" customWidth="1"/>
    <col min="783" max="1024" width="9.140625" style="126"/>
    <col min="1025" max="1025" width="36.42578125" style="126" customWidth="1"/>
    <col min="1026" max="1026" width="13" style="126" customWidth="1"/>
    <col min="1027" max="1027" width="12.28515625" style="126" customWidth="1"/>
    <col min="1028" max="1028" width="11.7109375" style="126" customWidth="1"/>
    <col min="1029" max="1029" width="10.42578125" style="126" customWidth="1"/>
    <col min="1030" max="1030" width="10" style="126" customWidth="1"/>
    <col min="1031" max="1031" width="11.7109375" style="126" customWidth="1"/>
    <col min="1032" max="1032" width="10.42578125" style="126" customWidth="1"/>
    <col min="1033" max="1033" width="12.28515625" style="126" customWidth="1"/>
    <col min="1034" max="1034" width="9.140625" style="126"/>
    <col min="1035" max="1035" width="10.85546875" style="126" customWidth="1"/>
    <col min="1036" max="1036" width="9.140625" style="126"/>
    <col min="1037" max="1037" width="8.5703125" style="126" customWidth="1"/>
    <col min="1038" max="1038" width="10" style="126" customWidth="1"/>
    <col min="1039" max="1280" width="9.140625" style="126"/>
    <col min="1281" max="1281" width="36.42578125" style="126" customWidth="1"/>
    <col min="1282" max="1282" width="13" style="126" customWidth="1"/>
    <col min="1283" max="1283" width="12.28515625" style="126" customWidth="1"/>
    <col min="1284" max="1284" width="11.7109375" style="126" customWidth="1"/>
    <col min="1285" max="1285" width="10.42578125" style="126" customWidth="1"/>
    <col min="1286" max="1286" width="10" style="126" customWidth="1"/>
    <col min="1287" max="1287" width="11.7109375" style="126" customWidth="1"/>
    <col min="1288" max="1288" width="10.42578125" style="126" customWidth="1"/>
    <col min="1289" max="1289" width="12.28515625" style="126" customWidth="1"/>
    <col min="1290" max="1290" width="9.140625" style="126"/>
    <col min="1291" max="1291" width="10.85546875" style="126" customWidth="1"/>
    <col min="1292" max="1292" width="9.140625" style="126"/>
    <col min="1293" max="1293" width="8.5703125" style="126" customWidth="1"/>
    <col min="1294" max="1294" width="10" style="126" customWidth="1"/>
    <col min="1295" max="1536" width="9.140625" style="126"/>
    <col min="1537" max="1537" width="36.42578125" style="126" customWidth="1"/>
    <col min="1538" max="1538" width="13" style="126" customWidth="1"/>
    <col min="1539" max="1539" width="12.28515625" style="126" customWidth="1"/>
    <col min="1540" max="1540" width="11.7109375" style="126" customWidth="1"/>
    <col min="1541" max="1541" width="10.42578125" style="126" customWidth="1"/>
    <col min="1542" max="1542" width="10" style="126" customWidth="1"/>
    <col min="1543" max="1543" width="11.7109375" style="126" customWidth="1"/>
    <col min="1544" max="1544" width="10.42578125" style="126" customWidth="1"/>
    <col min="1545" max="1545" width="12.28515625" style="126" customWidth="1"/>
    <col min="1546" max="1546" width="9.140625" style="126"/>
    <col min="1547" max="1547" width="10.85546875" style="126" customWidth="1"/>
    <col min="1548" max="1548" width="9.140625" style="126"/>
    <col min="1549" max="1549" width="8.5703125" style="126" customWidth="1"/>
    <col min="1550" max="1550" width="10" style="126" customWidth="1"/>
    <col min="1551" max="1792" width="9.140625" style="126"/>
    <col min="1793" max="1793" width="36.42578125" style="126" customWidth="1"/>
    <col min="1794" max="1794" width="13" style="126" customWidth="1"/>
    <col min="1795" max="1795" width="12.28515625" style="126" customWidth="1"/>
    <col min="1796" max="1796" width="11.7109375" style="126" customWidth="1"/>
    <col min="1797" max="1797" width="10.42578125" style="126" customWidth="1"/>
    <col min="1798" max="1798" width="10" style="126" customWidth="1"/>
    <col min="1799" max="1799" width="11.7109375" style="126" customWidth="1"/>
    <col min="1800" max="1800" width="10.42578125" style="126" customWidth="1"/>
    <col min="1801" max="1801" width="12.28515625" style="126" customWidth="1"/>
    <col min="1802" max="1802" width="9.140625" style="126"/>
    <col min="1803" max="1803" width="10.85546875" style="126" customWidth="1"/>
    <col min="1804" max="1804" width="9.140625" style="126"/>
    <col min="1805" max="1805" width="8.5703125" style="126" customWidth="1"/>
    <col min="1806" max="1806" width="10" style="126" customWidth="1"/>
    <col min="1807" max="2048" width="9.140625" style="126"/>
    <col min="2049" max="2049" width="36.42578125" style="126" customWidth="1"/>
    <col min="2050" max="2050" width="13" style="126" customWidth="1"/>
    <col min="2051" max="2051" width="12.28515625" style="126" customWidth="1"/>
    <col min="2052" max="2052" width="11.7109375" style="126" customWidth="1"/>
    <col min="2053" max="2053" width="10.42578125" style="126" customWidth="1"/>
    <col min="2054" max="2054" width="10" style="126" customWidth="1"/>
    <col min="2055" max="2055" width="11.7109375" style="126" customWidth="1"/>
    <col min="2056" max="2056" width="10.42578125" style="126" customWidth="1"/>
    <col min="2057" max="2057" width="12.28515625" style="126" customWidth="1"/>
    <col min="2058" max="2058" width="9.140625" style="126"/>
    <col min="2059" max="2059" width="10.85546875" style="126" customWidth="1"/>
    <col min="2060" max="2060" width="9.140625" style="126"/>
    <col min="2061" max="2061" width="8.5703125" style="126" customWidth="1"/>
    <col min="2062" max="2062" width="10" style="126" customWidth="1"/>
    <col min="2063" max="2304" width="9.140625" style="126"/>
    <col min="2305" max="2305" width="36.42578125" style="126" customWidth="1"/>
    <col min="2306" max="2306" width="13" style="126" customWidth="1"/>
    <col min="2307" max="2307" width="12.28515625" style="126" customWidth="1"/>
    <col min="2308" max="2308" width="11.7109375" style="126" customWidth="1"/>
    <col min="2309" max="2309" width="10.42578125" style="126" customWidth="1"/>
    <col min="2310" max="2310" width="10" style="126" customWidth="1"/>
    <col min="2311" max="2311" width="11.7109375" style="126" customWidth="1"/>
    <col min="2312" max="2312" width="10.42578125" style="126" customWidth="1"/>
    <col min="2313" max="2313" width="12.28515625" style="126" customWidth="1"/>
    <col min="2314" max="2314" width="9.140625" style="126"/>
    <col min="2315" max="2315" width="10.85546875" style="126" customWidth="1"/>
    <col min="2316" max="2316" width="9.140625" style="126"/>
    <col min="2317" max="2317" width="8.5703125" style="126" customWidth="1"/>
    <col min="2318" max="2318" width="10" style="126" customWidth="1"/>
    <col min="2319" max="2560" width="9.140625" style="126"/>
    <col min="2561" max="2561" width="36.42578125" style="126" customWidth="1"/>
    <col min="2562" max="2562" width="13" style="126" customWidth="1"/>
    <col min="2563" max="2563" width="12.28515625" style="126" customWidth="1"/>
    <col min="2564" max="2564" width="11.7109375" style="126" customWidth="1"/>
    <col min="2565" max="2565" width="10.42578125" style="126" customWidth="1"/>
    <col min="2566" max="2566" width="10" style="126" customWidth="1"/>
    <col min="2567" max="2567" width="11.7109375" style="126" customWidth="1"/>
    <col min="2568" max="2568" width="10.42578125" style="126" customWidth="1"/>
    <col min="2569" max="2569" width="12.28515625" style="126" customWidth="1"/>
    <col min="2570" max="2570" width="9.140625" style="126"/>
    <col min="2571" max="2571" width="10.85546875" style="126" customWidth="1"/>
    <col min="2572" max="2572" width="9.140625" style="126"/>
    <col min="2573" max="2573" width="8.5703125" style="126" customWidth="1"/>
    <col min="2574" max="2574" width="10" style="126" customWidth="1"/>
    <col min="2575" max="2816" width="9.140625" style="126"/>
    <col min="2817" max="2817" width="36.42578125" style="126" customWidth="1"/>
    <col min="2818" max="2818" width="13" style="126" customWidth="1"/>
    <col min="2819" max="2819" width="12.28515625" style="126" customWidth="1"/>
    <col min="2820" max="2820" width="11.7109375" style="126" customWidth="1"/>
    <col min="2821" max="2821" width="10.42578125" style="126" customWidth="1"/>
    <col min="2822" max="2822" width="10" style="126" customWidth="1"/>
    <col min="2823" max="2823" width="11.7109375" style="126" customWidth="1"/>
    <col min="2824" max="2824" width="10.42578125" style="126" customWidth="1"/>
    <col min="2825" max="2825" width="12.28515625" style="126" customWidth="1"/>
    <col min="2826" max="2826" width="9.140625" style="126"/>
    <col min="2827" max="2827" width="10.85546875" style="126" customWidth="1"/>
    <col min="2828" max="2828" width="9.140625" style="126"/>
    <col min="2829" max="2829" width="8.5703125" style="126" customWidth="1"/>
    <col min="2830" max="2830" width="10" style="126" customWidth="1"/>
    <col min="2831" max="3072" width="9.140625" style="126"/>
    <col min="3073" max="3073" width="36.42578125" style="126" customWidth="1"/>
    <col min="3074" max="3074" width="13" style="126" customWidth="1"/>
    <col min="3075" max="3075" width="12.28515625" style="126" customWidth="1"/>
    <col min="3076" max="3076" width="11.7109375" style="126" customWidth="1"/>
    <col min="3077" max="3077" width="10.42578125" style="126" customWidth="1"/>
    <col min="3078" max="3078" width="10" style="126" customWidth="1"/>
    <col min="3079" max="3079" width="11.7109375" style="126" customWidth="1"/>
    <col min="3080" max="3080" width="10.42578125" style="126" customWidth="1"/>
    <col min="3081" max="3081" width="12.28515625" style="126" customWidth="1"/>
    <col min="3082" max="3082" width="9.140625" style="126"/>
    <col min="3083" max="3083" width="10.85546875" style="126" customWidth="1"/>
    <col min="3084" max="3084" width="9.140625" style="126"/>
    <col min="3085" max="3085" width="8.5703125" style="126" customWidth="1"/>
    <col min="3086" max="3086" width="10" style="126" customWidth="1"/>
    <col min="3087" max="3328" width="9.140625" style="126"/>
    <col min="3329" max="3329" width="36.42578125" style="126" customWidth="1"/>
    <col min="3330" max="3330" width="13" style="126" customWidth="1"/>
    <col min="3331" max="3331" width="12.28515625" style="126" customWidth="1"/>
    <col min="3332" max="3332" width="11.7109375" style="126" customWidth="1"/>
    <col min="3333" max="3333" width="10.42578125" style="126" customWidth="1"/>
    <col min="3334" max="3334" width="10" style="126" customWidth="1"/>
    <col min="3335" max="3335" width="11.7109375" style="126" customWidth="1"/>
    <col min="3336" max="3336" width="10.42578125" style="126" customWidth="1"/>
    <col min="3337" max="3337" width="12.28515625" style="126" customWidth="1"/>
    <col min="3338" max="3338" width="9.140625" style="126"/>
    <col min="3339" max="3339" width="10.85546875" style="126" customWidth="1"/>
    <col min="3340" max="3340" width="9.140625" style="126"/>
    <col min="3341" max="3341" width="8.5703125" style="126" customWidth="1"/>
    <col min="3342" max="3342" width="10" style="126" customWidth="1"/>
    <col min="3343" max="3584" width="9.140625" style="126"/>
    <col min="3585" max="3585" width="36.42578125" style="126" customWidth="1"/>
    <col min="3586" max="3586" width="13" style="126" customWidth="1"/>
    <col min="3587" max="3587" width="12.28515625" style="126" customWidth="1"/>
    <col min="3588" max="3588" width="11.7109375" style="126" customWidth="1"/>
    <col min="3589" max="3589" width="10.42578125" style="126" customWidth="1"/>
    <col min="3590" max="3590" width="10" style="126" customWidth="1"/>
    <col min="3591" max="3591" width="11.7109375" style="126" customWidth="1"/>
    <col min="3592" max="3592" width="10.42578125" style="126" customWidth="1"/>
    <col min="3593" max="3593" width="12.28515625" style="126" customWidth="1"/>
    <col min="3594" max="3594" width="9.140625" style="126"/>
    <col min="3595" max="3595" width="10.85546875" style="126" customWidth="1"/>
    <col min="3596" max="3596" width="9.140625" style="126"/>
    <col min="3597" max="3597" width="8.5703125" style="126" customWidth="1"/>
    <col min="3598" max="3598" width="10" style="126" customWidth="1"/>
    <col min="3599" max="3840" width="9.140625" style="126"/>
    <col min="3841" max="3841" width="36.42578125" style="126" customWidth="1"/>
    <col min="3842" max="3842" width="13" style="126" customWidth="1"/>
    <col min="3843" max="3843" width="12.28515625" style="126" customWidth="1"/>
    <col min="3844" max="3844" width="11.7109375" style="126" customWidth="1"/>
    <col min="3845" max="3845" width="10.42578125" style="126" customWidth="1"/>
    <col min="3846" max="3846" width="10" style="126" customWidth="1"/>
    <col min="3847" max="3847" width="11.7109375" style="126" customWidth="1"/>
    <col min="3848" max="3848" width="10.42578125" style="126" customWidth="1"/>
    <col min="3849" max="3849" width="12.28515625" style="126" customWidth="1"/>
    <col min="3850" max="3850" width="9.140625" style="126"/>
    <col min="3851" max="3851" width="10.85546875" style="126" customWidth="1"/>
    <col min="3852" max="3852" width="9.140625" style="126"/>
    <col min="3853" max="3853" width="8.5703125" style="126" customWidth="1"/>
    <col min="3854" max="3854" width="10" style="126" customWidth="1"/>
    <col min="3855" max="4096" width="9.140625" style="126"/>
    <col min="4097" max="4097" width="36.42578125" style="126" customWidth="1"/>
    <col min="4098" max="4098" width="13" style="126" customWidth="1"/>
    <col min="4099" max="4099" width="12.28515625" style="126" customWidth="1"/>
    <col min="4100" max="4100" width="11.7109375" style="126" customWidth="1"/>
    <col min="4101" max="4101" width="10.42578125" style="126" customWidth="1"/>
    <col min="4102" max="4102" width="10" style="126" customWidth="1"/>
    <col min="4103" max="4103" width="11.7109375" style="126" customWidth="1"/>
    <col min="4104" max="4104" width="10.42578125" style="126" customWidth="1"/>
    <col min="4105" max="4105" width="12.28515625" style="126" customWidth="1"/>
    <col min="4106" max="4106" width="9.140625" style="126"/>
    <col min="4107" max="4107" width="10.85546875" style="126" customWidth="1"/>
    <col min="4108" max="4108" width="9.140625" style="126"/>
    <col min="4109" max="4109" width="8.5703125" style="126" customWidth="1"/>
    <col min="4110" max="4110" width="10" style="126" customWidth="1"/>
    <col min="4111" max="4352" width="9.140625" style="126"/>
    <col min="4353" max="4353" width="36.42578125" style="126" customWidth="1"/>
    <col min="4354" max="4354" width="13" style="126" customWidth="1"/>
    <col min="4355" max="4355" width="12.28515625" style="126" customWidth="1"/>
    <col min="4356" max="4356" width="11.7109375" style="126" customWidth="1"/>
    <col min="4357" max="4357" width="10.42578125" style="126" customWidth="1"/>
    <col min="4358" max="4358" width="10" style="126" customWidth="1"/>
    <col min="4359" max="4359" width="11.7109375" style="126" customWidth="1"/>
    <col min="4360" max="4360" width="10.42578125" style="126" customWidth="1"/>
    <col min="4361" max="4361" width="12.28515625" style="126" customWidth="1"/>
    <col min="4362" max="4362" width="9.140625" style="126"/>
    <col min="4363" max="4363" width="10.85546875" style="126" customWidth="1"/>
    <col min="4364" max="4364" width="9.140625" style="126"/>
    <col min="4365" max="4365" width="8.5703125" style="126" customWidth="1"/>
    <col min="4366" max="4366" width="10" style="126" customWidth="1"/>
    <col min="4367" max="4608" width="9.140625" style="126"/>
    <col min="4609" max="4609" width="36.42578125" style="126" customWidth="1"/>
    <col min="4610" max="4610" width="13" style="126" customWidth="1"/>
    <col min="4611" max="4611" width="12.28515625" style="126" customWidth="1"/>
    <col min="4612" max="4612" width="11.7109375" style="126" customWidth="1"/>
    <col min="4613" max="4613" width="10.42578125" style="126" customWidth="1"/>
    <col min="4614" max="4614" width="10" style="126" customWidth="1"/>
    <col min="4615" max="4615" width="11.7109375" style="126" customWidth="1"/>
    <col min="4616" max="4616" width="10.42578125" style="126" customWidth="1"/>
    <col min="4617" max="4617" width="12.28515625" style="126" customWidth="1"/>
    <col min="4618" max="4618" width="9.140625" style="126"/>
    <col min="4619" max="4619" width="10.85546875" style="126" customWidth="1"/>
    <col min="4620" max="4620" width="9.140625" style="126"/>
    <col min="4621" max="4621" width="8.5703125" style="126" customWidth="1"/>
    <col min="4622" max="4622" width="10" style="126" customWidth="1"/>
    <col min="4623" max="4864" width="9.140625" style="126"/>
    <col min="4865" max="4865" width="36.42578125" style="126" customWidth="1"/>
    <col min="4866" max="4866" width="13" style="126" customWidth="1"/>
    <col min="4867" max="4867" width="12.28515625" style="126" customWidth="1"/>
    <col min="4868" max="4868" width="11.7109375" style="126" customWidth="1"/>
    <col min="4869" max="4869" width="10.42578125" style="126" customWidth="1"/>
    <col min="4870" max="4870" width="10" style="126" customWidth="1"/>
    <col min="4871" max="4871" width="11.7109375" style="126" customWidth="1"/>
    <col min="4872" max="4872" width="10.42578125" style="126" customWidth="1"/>
    <col min="4873" max="4873" width="12.28515625" style="126" customWidth="1"/>
    <col min="4874" max="4874" width="9.140625" style="126"/>
    <col min="4875" max="4875" width="10.85546875" style="126" customWidth="1"/>
    <col min="4876" max="4876" width="9.140625" style="126"/>
    <col min="4877" max="4877" width="8.5703125" style="126" customWidth="1"/>
    <col min="4878" max="4878" width="10" style="126" customWidth="1"/>
    <col min="4879" max="5120" width="9.140625" style="126"/>
    <col min="5121" max="5121" width="36.42578125" style="126" customWidth="1"/>
    <col min="5122" max="5122" width="13" style="126" customWidth="1"/>
    <col min="5123" max="5123" width="12.28515625" style="126" customWidth="1"/>
    <col min="5124" max="5124" width="11.7109375" style="126" customWidth="1"/>
    <col min="5125" max="5125" width="10.42578125" style="126" customWidth="1"/>
    <col min="5126" max="5126" width="10" style="126" customWidth="1"/>
    <col min="5127" max="5127" width="11.7109375" style="126" customWidth="1"/>
    <col min="5128" max="5128" width="10.42578125" style="126" customWidth="1"/>
    <col min="5129" max="5129" width="12.28515625" style="126" customWidth="1"/>
    <col min="5130" max="5130" width="9.140625" style="126"/>
    <col min="5131" max="5131" width="10.85546875" style="126" customWidth="1"/>
    <col min="5132" max="5132" width="9.140625" style="126"/>
    <col min="5133" max="5133" width="8.5703125" style="126" customWidth="1"/>
    <col min="5134" max="5134" width="10" style="126" customWidth="1"/>
    <col min="5135" max="5376" width="9.140625" style="126"/>
    <col min="5377" max="5377" width="36.42578125" style="126" customWidth="1"/>
    <col min="5378" max="5378" width="13" style="126" customWidth="1"/>
    <col min="5379" max="5379" width="12.28515625" style="126" customWidth="1"/>
    <col min="5380" max="5380" width="11.7109375" style="126" customWidth="1"/>
    <col min="5381" max="5381" width="10.42578125" style="126" customWidth="1"/>
    <col min="5382" max="5382" width="10" style="126" customWidth="1"/>
    <col min="5383" max="5383" width="11.7109375" style="126" customWidth="1"/>
    <col min="5384" max="5384" width="10.42578125" style="126" customWidth="1"/>
    <col min="5385" max="5385" width="12.28515625" style="126" customWidth="1"/>
    <col min="5386" max="5386" width="9.140625" style="126"/>
    <col min="5387" max="5387" width="10.85546875" style="126" customWidth="1"/>
    <col min="5388" max="5388" width="9.140625" style="126"/>
    <col min="5389" max="5389" width="8.5703125" style="126" customWidth="1"/>
    <col min="5390" max="5390" width="10" style="126" customWidth="1"/>
    <col min="5391" max="5632" width="9.140625" style="126"/>
    <col min="5633" max="5633" width="36.42578125" style="126" customWidth="1"/>
    <col min="5634" max="5634" width="13" style="126" customWidth="1"/>
    <col min="5635" max="5635" width="12.28515625" style="126" customWidth="1"/>
    <col min="5636" max="5636" width="11.7109375" style="126" customWidth="1"/>
    <col min="5637" max="5637" width="10.42578125" style="126" customWidth="1"/>
    <col min="5638" max="5638" width="10" style="126" customWidth="1"/>
    <col min="5639" max="5639" width="11.7109375" style="126" customWidth="1"/>
    <col min="5640" max="5640" width="10.42578125" style="126" customWidth="1"/>
    <col min="5641" max="5641" width="12.28515625" style="126" customWidth="1"/>
    <col min="5642" max="5642" width="9.140625" style="126"/>
    <col min="5643" max="5643" width="10.85546875" style="126" customWidth="1"/>
    <col min="5644" max="5644" width="9.140625" style="126"/>
    <col min="5645" max="5645" width="8.5703125" style="126" customWidth="1"/>
    <col min="5646" max="5646" width="10" style="126" customWidth="1"/>
    <col min="5647" max="5888" width="9.140625" style="126"/>
    <col min="5889" max="5889" width="36.42578125" style="126" customWidth="1"/>
    <col min="5890" max="5890" width="13" style="126" customWidth="1"/>
    <col min="5891" max="5891" width="12.28515625" style="126" customWidth="1"/>
    <col min="5892" max="5892" width="11.7109375" style="126" customWidth="1"/>
    <col min="5893" max="5893" width="10.42578125" style="126" customWidth="1"/>
    <col min="5894" max="5894" width="10" style="126" customWidth="1"/>
    <col min="5895" max="5895" width="11.7109375" style="126" customWidth="1"/>
    <col min="5896" max="5896" width="10.42578125" style="126" customWidth="1"/>
    <col min="5897" max="5897" width="12.28515625" style="126" customWidth="1"/>
    <col min="5898" max="5898" width="9.140625" style="126"/>
    <col min="5899" max="5899" width="10.85546875" style="126" customWidth="1"/>
    <col min="5900" max="5900" width="9.140625" style="126"/>
    <col min="5901" max="5901" width="8.5703125" style="126" customWidth="1"/>
    <col min="5902" max="5902" width="10" style="126" customWidth="1"/>
    <col min="5903" max="6144" width="9.140625" style="126"/>
    <col min="6145" max="6145" width="36.42578125" style="126" customWidth="1"/>
    <col min="6146" max="6146" width="13" style="126" customWidth="1"/>
    <col min="6147" max="6147" width="12.28515625" style="126" customWidth="1"/>
    <col min="6148" max="6148" width="11.7109375" style="126" customWidth="1"/>
    <col min="6149" max="6149" width="10.42578125" style="126" customWidth="1"/>
    <col min="6150" max="6150" width="10" style="126" customWidth="1"/>
    <col min="6151" max="6151" width="11.7109375" style="126" customWidth="1"/>
    <col min="6152" max="6152" width="10.42578125" style="126" customWidth="1"/>
    <col min="6153" max="6153" width="12.28515625" style="126" customWidth="1"/>
    <col min="6154" max="6154" width="9.140625" style="126"/>
    <col min="6155" max="6155" width="10.85546875" style="126" customWidth="1"/>
    <col min="6156" max="6156" width="9.140625" style="126"/>
    <col min="6157" max="6157" width="8.5703125" style="126" customWidth="1"/>
    <col min="6158" max="6158" width="10" style="126" customWidth="1"/>
    <col min="6159" max="6400" width="9.140625" style="126"/>
    <col min="6401" max="6401" width="36.42578125" style="126" customWidth="1"/>
    <col min="6402" max="6402" width="13" style="126" customWidth="1"/>
    <col min="6403" max="6403" width="12.28515625" style="126" customWidth="1"/>
    <col min="6404" max="6404" width="11.7109375" style="126" customWidth="1"/>
    <col min="6405" max="6405" width="10.42578125" style="126" customWidth="1"/>
    <col min="6406" max="6406" width="10" style="126" customWidth="1"/>
    <col min="6407" max="6407" width="11.7109375" style="126" customWidth="1"/>
    <col min="6408" max="6408" width="10.42578125" style="126" customWidth="1"/>
    <col min="6409" max="6409" width="12.28515625" style="126" customWidth="1"/>
    <col min="6410" max="6410" width="9.140625" style="126"/>
    <col min="6411" max="6411" width="10.85546875" style="126" customWidth="1"/>
    <col min="6412" max="6412" width="9.140625" style="126"/>
    <col min="6413" max="6413" width="8.5703125" style="126" customWidth="1"/>
    <col min="6414" max="6414" width="10" style="126" customWidth="1"/>
    <col min="6415" max="6656" width="9.140625" style="126"/>
    <col min="6657" max="6657" width="36.42578125" style="126" customWidth="1"/>
    <col min="6658" max="6658" width="13" style="126" customWidth="1"/>
    <col min="6659" max="6659" width="12.28515625" style="126" customWidth="1"/>
    <col min="6660" max="6660" width="11.7109375" style="126" customWidth="1"/>
    <col min="6661" max="6661" width="10.42578125" style="126" customWidth="1"/>
    <col min="6662" max="6662" width="10" style="126" customWidth="1"/>
    <col min="6663" max="6663" width="11.7109375" style="126" customWidth="1"/>
    <col min="6664" max="6664" width="10.42578125" style="126" customWidth="1"/>
    <col min="6665" max="6665" width="12.28515625" style="126" customWidth="1"/>
    <col min="6666" max="6666" width="9.140625" style="126"/>
    <col min="6667" max="6667" width="10.85546875" style="126" customWidth="1"/>
    <col min="6668" max="6668" width="9.140625" style="126"/>
    <col min="6669" max="6669" width="8.5703125" style="126" customWidth="1"/>
    <col min="6670" max="6670" width="10" style="126" customWidth="1"/>
    <col min="6671" max="6912" width="9.140625" style="126"/>
    <col min="6913" max="6913" width="36.42578125" style="126" customWidth="1"/>
    <col min="6914" max="6914" width="13" style="126" customWidth="1"/>
    <col min="6915" max="6915" width="12.28515625" style="126" customWidth="1"/>
    <col min="6916" max="6916" width="11.7109375" style="126" customWidth="1"/>
    <col min="6917" max="6917" width="10.42578125" style="126" customWidth="1"/>
    <col min="6918" max="6918" width="10" style="126" customWidth="1"/>
    <col min="6919" max="6919" width="11.7109375" style="126" customWidth="1"/>
    <col min="6920" max="6920" width="10.42578125" style="126" customWidth="1"/>
    <col min="6921" max="6921" width="12.28515625" style="126" customWidth="1"/>
    <col min="6922" max="6922" width="9.140625" style="126"/>
    <col min="6923" max="6923" width="10.85546875" style="126" customWidth="1"/>
    <col min="6924" max="6924" width="9.140625" style="126"/>
    <col min="6925" max="6925" width="8.5703125" style="126" customWidth="1"/>
    <col min="6926" max="6926" width="10" style="126" customWidth="1"/>
    <col min="6927" max="7168" width="9.140625" style="126"/>
    <col min="7169" max="7169" width="36.42578125" style="126" customWidth="1"/>
    <col min="7170" max="7170" width="13" style="126" customWidth="1"/>
    <col min="7171" max="7171" width="12.28515625" style="126" customWidth="1"/>
    <col min="7172" max="7172" width="11.7109375" style="126" customWidth="1"/>
    <col min="7173" max="7173" width="10.42578125" style="126" customWidth="1"/>
    <col min="7174" max="7174" width="10" style="126" customWidth="1"/>
    <col min="7175" max="7175" width="11.7109375" style="126" customWidth="1"/>
    <col min="7176" max="7176" width="10.42578125" style="126" customWidth="1"/>
    <col min="7177" max="7177" width="12.28515625" style="126" customWidth="1"/>
    <col min="7178" max="7178" width="9.140625" style="126"/>
    <col min="7179" max="7179" width="10.85546875" style="126" customWidth="1"/>
    <col min="7180" max="7180" width="9.140625" style="126"/>
    <col min="7181" max="7181" width="8.5703125" style="126" customWidth="1"/>
    <col min="7182" max="7182" width="10" style="126" customWidth="1"/>
    <col min="7183" max="7424" width="9.140625" style="126"/>
    <col min="7425" max="7425" width="36.42578125" style="126" customWidth="1"/>
    <col min="7426" max="7426" width="13" style="126" customWidth="1"/>
    <col min="7427" max="7427" width="12.28515625" style="126" customWidth="1"/>
    <col min="7428" max="7428" width="11.7109375" style="126" customWidth="1"/>
    <col min="7429" max="7429" width="10.42578125" style="126" customWidth="1"/>
    <col min="7430" max="7430" width="10" style="126" customWidth="1"/>
    <col min="7431" max="7431" width="11.7109375" style="126" customWidth="1"/>
    <col min="7432" max="7432" width="10.42578125" style="126" customWidth="1"/>
    <col min="7433" max="7433" width="12.28515625" style="126" customWidth="1"/>
    <col min="7434" max="7434" width="9.140625" style="126"/>
    <col min="7435" max="7435" width="10.85546875" style="126" customWidth="1"/>
    <col min="7436" max="7436" width="9.140625" style="126"/>
    <col min="7437" max="7437" width="8.5703125" style="126" customWidth="1"/>
    <col min="7438" max="7438" width="10" style="126" customWidth="1"/>
    <col min="7439" max="7680" width="9.140625" style="126"/>
    <col min="7681" max="7681" width="36.42578125" style="126" customWidth="1"/>
    <col min="7682" max="7682" width="13" style="126" customWidth="1"/>
    <col min="7683" max="7683" width="12.28515625" style="126" customWidth="1"/>
    <col min="7684" max="7684" width="11.7109375" style="126" customWidth="1"/>
    <col min="7685" max="7685" width="10.42578125" style="126" customWidth="1"/>
    <col min="7686" max="7686" width="10" style="126" customWidth="1"/>
    <col min="7687" max="7687" width="11.7109375" style="126" customWidth="1"/>
    <col min="7688" max="7688" width="10.42578125" style="126" customWidth="1"/>
    <col min="7689" max="7689" width="12.28515625" style="126" customWidth="1"/>
    <col min="7690" max="7690" width="9.140625" style="126"/>
    <col min="7691" max="7691" width="10.85546875" style="126" customWidth="1"/>
    <col min="7692" max="7692" width="9.140625" style="126"/>
    <col min="7693" max="7693" width="8.5703125" style="126" customWidth="1"/>
    <col min="7694" max="7694" width="10" style="126" customWidth="1"/>
    <col min="7695" max="7936" width="9.140625" style="126"/>
    <col min="7937" max="7937" width="36.42578125" style="126" customWidth="1"/>
    <col min="7938" max="7938" width="13" style="126" customWidth="1"/>
    <col min="7939" max="7939" width="12.28515625" style="126" customWidth="1"/>
    <col min="7940" max="7940" width="11.7109375" style="126" customWidth="1"/>
    <col min="7941" max="7941" width="10.42578125" style="126" customWidth="1"/>
    <col min="7942" max="7942" width="10" style="126" customWidth="1"/>
    <col min="7943" max="7943" width="11.7109375" style="126" customWidth="1"/>
    <col min="7944" max="7944" width="10.42578125" style="126" customWidth="1"/>
    <col min="7945" max="7945" width="12.28515625" style="126" customWidth="1"/>
    <col min="7946" max="7946" width="9.140625" style="126"/>
    <col min="7947" max="7947" width="10.85546875" style="126" customWidth="1"/>
    <col min="7948" max="7948" width="9.140625" style="126"/>
    <col min="7949" max="7949" width="8.5703125" style="126" customWidth="1"/>
    <col min="7950" max="7950" width="10" style="126" customWidth="1"/>
    <col min="7951" max="8192" width="9.140625" style="126"/>
    <col min="8193" max="8193" width="36.42578125" style="126" customWidth="1"/>
    <col min="8194" max="8194" width="13" style="126" customWidth="1"/>
    <col min="8195" max="8195" width="12.28515625" style="126" customWidth="1"/>
    <col min="8196" max="8196" width="11.7109375" style="126" customWidth="1"/>
    <col min="8197" max="8197" width="10.42578125" style="126" customWidth="1"/>
    <col min="8198" max="8198" width="10" style="126" customWidth="1"/>
    <col min="8199" max="8199" width="11.7109375" style="126" customWidth="1"/>
    <col min="8200" max="8200" width="10.42578125" style="126" customWidth="1"/>
    <col min="8201" max="8201" width="12.28515625" style="126" customWidth="1"/>
    <col min="8202" max="8202" width="9.140625" style="126"/>
    <col min="8203" max="8203" width="10.85546875" style="126" customWidth="1"/>
    <col min="8204" max="8204" width="9.140625" style="126"/>
    <col min="8205" max="8205" width="8.5703125" style="126" customWidth="1"/>
    <col min="8206" max="8206" width="10" style="126" customWidth="1"/>
    <col min="8207" max="8448" width="9.140625" style="126"/>
    <col min="8449" max="8449" width="36.42578125" style="126" customWidth="1"/>
    <col min="8450" max="8450" width="13" style="126" customWidth="1"/>
    <col min="8451" max="8451" width="12.28515625" style="126" customWidth="1"/>
    <col min="8452" max="8452" width="11.7109375" style="126" customWidth="1"/>
    <col min="8453" max="8453" width="10.42578125" style="126" customWidth="1"/>
    <col min="8454" max="8454" width="10" style="126" customWidth="1"/>
    <col min="8455" max="8455" width="11.7109375" style="126" customWidth="1"/>
    <col min="8456" max="8456" width="10.42578125" style="126" customWidth="1"/>
    <col min="8457" max="8457" width="12.28515625" style="126" customWidth="1"/>
    <col min="8458" max="8458" width="9.140625" style="126"/>
    <col min="8459" max="8459" width="10.85546875" style="126" customWidth="1"/>
    <col min="8460" max="8460" width="9.140625" style="126"/>
    <col min="8461" max="8461" width="8.5703125" style="126" customWidth="1"/>
    <col min="8462" max="8462" width="10" style="126" customWidth="1"/>
    <col min="8463" max="8704" width="9.140625" style="126"/>
    <col min="8705" max="8705" width="36.42578125" style="126" customWidth="1"/>
    <col min="8706" max="8706" width="13" style="126" customWidth="1"/>
    <col min="8707" max="8707" width="12.28515625" style="126" customWidth="1"/>
    <col min="8708" max="8708" width="11.7109375" style="126" customWidth="1"/>
    <col min="8709" max="8709" width="10.42578125" style="126" customWidth="1"/>
    <col min="8710" max="8710" width="10" style="126" customWidth="1"/>
    <col min="8711" max="8711" width="11.7109375" style="126" customWidth="1"/>
    <col min="8712" max="8712" width="10.42578125" style="126" customWidth="1"/>
    <col min="8713" max="8713" width="12.28515625" style="126" customWidth="1"/>
    <col min="8714" max="8714" width="9.140625" style="126"/>
    <col min="8715" max="8715" width="10.85546875" style="126" customWidth="1"/>
    <col min="8716" max="8716" width="9.140625" style="126"/>
    <col min="8717" max="8717" width="8.5703125" style="126" customWidth="1"/>
    <col min="8718" max="8718" width="10" style="126" customWidth="1"/>
    <col min="8719" max="8960" width="9.140625" style="126"/>
    <col min="8961" max="8961" width="36.42578125" style="126" customWidth="1"/>
    <col min="8962" max="8962" width="13" style="126" customWidth="1"/>
    <col min="8963" max="8963" width="12.28515625" style="126" customWidth="1"/>
    <col min="8964" max="8964" width="11.7109375" style="126" customWidth="1"/>
    <col min="8965" max="8965" width="10.42578125" style="126" customWidth="1"/>
    <col min="8966" max="8966" width="10" style="126" customWidth="1"/>
    <col min="8967" max="8967" width="11.7109375" style="126" customWidth="1"/>
    <col min="8968" max="8968" width="10.42578125" style="126" customWidth="1"/>
    <col min="8969" max="8969" width="12.28515625" style="126" customWidth="1"/>
    <col min="8970" max="8970" width="9.140625" style="126"/>
    <col min="8971" max="8971" width="10.85546875" style="126" customWidth="1"/>
    <col min="8972" max="8972" width="9.140625" style="126"/>
    <col min="8973" max="8973" width="8.5703125" style="126" customWidth="1"/>
    <col min="8974" max="8974" width="10" style="126" customWidth="1"/>
    <col min="8975" max="9216" width="9.140625" style="126"/>
    <col min="9217" max="9217" width="36.42578125" style="126" customWidth="1"/>
    <col min="9218" max="9218" width="13" style="126" customWidth="1"/>
    <col min="9219" max="9219" width="12.28515625" style="126" customWidth="1"/>
    <col min="9220" max="9220" width="11.7109375" style="126" customWidth="1"/>
    <col min="9221" max="9221" width="10.42578125" style="126" customWidth="1"/>
    <col min="9222" max="9222" width="10" style="126" customWidth="1"/>
    <col min="9223" max="9223" width="11.7109375" style="126" customWidth="1"/>
    <col min="9224" max="9224" width="10.42578125" style="126" customWidth="1"/>
    <col min="9225" max="9225" width="12.28515625" style="126" customWidth="1"/>
    <col min="9226" max="9226" width="9.140625" style="126"/>
    <col min="9227" max="9227" width="10.85546875" style="126" customWidth="1"/>
    <col min="9228" max="9228" width="9.140625" style="126"/>
    <col min="9229" max="9229" width="8.5703125" style="126" customWidth="1"/>
    <col min="9230" max="9230" width="10" style="126" customWidth="1"/>
    <col min="9231" max="9472" width="9.140625" style="126"/>
    <col min="9473" max="9473" width="36.42578125" style="126" customWidth="1"/>
    <col min="9474" max="9474" width="13" style="126" customWidth="1"/>
    <col min="9475" max="9475" width="12.28515625" style="126" customWidth="1"/>
    <col min="9476" max="9476" width="11.7109375" style="126" customWidth="1"/>
    <col min="9477" max="9477" width="10.42578125" style="126" customWidth="1"/>
    <col min="9478" max="9478" width="10" style="126" customWidth="1"/>
    <col min="9479" max="9479" width="11.7109375" style="126" customWidth="1"/>
    <col min="9480" max="9480" width="10.42578125" style="126" customWidth="1"/>
    <col min="9481" max="9481" width="12.28515625" style="126" customWidth="1"/>
    <col min="9482" max="9482" width="9.140625" style="126"/>
    <col min="9483" max="9483" width="10.85546875" style="126" customWidth="1"/>
    <col min="9484" max="9484" width="9.140625" style="126"/>
    <col min="9485" max="9485" width="8.5703125" style="126" customWidth="1"/>
    <col min="9486" max="9486" width="10" style="126" customWidth="1"/>
    <col min="9487" max="9728" width="9.140625" style="126"/>
    <col min="9729" max="9729" width="36.42578125" style="126" customWidth="1"/>
    <col min="9730" max="9730" width="13" style="126" customWidth="1"/>
    <col min="9731" max="9731" width="12.28515625" style="126" customWidth="1"/>
    <col min="9732" max="9732" width="11.7109375" style="126" customWidth="1"/>
    <col min="9733" max="9733" width="10.42578125" style="126" customWidth="1"/>
    <col min="9734" max="9734" width="10" style="126" customWidth="1"/>
    <col min="9735" max="9735" width="11.7109375" style="126" customWidth="1"/>
    <col min="9736" max="9736" width="10.42578125" style="126" customWidth="1"/>
    <col min="9737" max="9737" width="12.28515625" style="126" customWidth="1"/>
    <col min="9738" max="9738" width="9.140625" style="126"/>
    <col min="9739" max="9739" width="10.85546875" style="126" customWidth="1"/>
    <col min="9740" max="9740" width="9.140625" style="126"/>
    <col min="9741" max="9741" width="8.5703125" style="126" customWidth="1"/>
    <col min="9742" max="9742" width="10" style="126" customWidth="1"/>
    <col min="9743" max="9984" width="9.140625" style="126"/>
    <col min="9985" max="9985" width="36.42578125" style="126" customWidth="1"/>
    <col min="9986" max="9986" width="13" style="126" customWidth="1"/>
    <col min="9987" max="9987" width="12.28515625" style="126" customWidth="1"/>
    <col min="9988" max="9988" width="11.7109375" style="126" customWidth="1"/>
    <col min="9989" max="9989" width="10.42578125" style="126" customWidth="1"/>
    <col min="9990" max="9990" width="10" style="126" customWidth="1"/>
    <col min="9991" max="9991" width="11.7109375" style="126" customWidth="1"/>
    <col min="9992" max="9992" width="10.42578125" style="126" customWidth="1"/>
    <col min="9993" max="9993" width="12.28515625" style="126" customWidth="1"/>
    <col min="9994" max="9994" width="9.140625" style="126"/>
    <col min="9995" max="9995" width="10.85546875" style="126" customWidth="1"/>
    <col min="9996" max="9996" width="9.140625" style="126"/>
    <col min="9997" max="9997" width="8.5703125" style="126" customWidth="1"/>
    <col min="9998" max="9998" width="10" style="126" customWidth="1"/>
    <col min="9999" max="10240" width="9.140625" style="126"/>
    <col min="10241" max="10241" width="36.42578125" style="126" customWidth="1"/>
    <col min="10242" max="10242" width="13" style="126" customWidth="1"/>
    <col min="10243" max="10243" width="12.28515625" style="126" customWidth="1"/>
    <col min="10244" max="10244" width="11.7109375" style="126" customWidth="1"/>
    <col min="10245" max="10245" width="10.42578125" style="126" customWidth="1"/>
    <col min="10246" max="10246" width="10" style="126" customWidth="1"/>
    <col min="10247" max="10247" width="11.7109375" style="126" customWidth="1"/>
    <col min="10248" max="10248" width="10.42578125" style="126" customWidth="1"/>
    <col min="10249" max="10249" width="12.28515625" style="126" customWidth="1"/>
    <col min="10250" max="10250" width="9.140625" style="126"/>
    <col min="10251" max="10251" width="10.85546875" style="126" customWidth="1"/>
    <col min="10252" max="10252" width="9.140625" style="126"/>
    <col min="10253" max="10253" width="8.5703125" style="126" customWidth="1"/>
    <col min="10254" max="10254" width="10" style="126" customWidth="1"/>
    <col min="10255" max="10496" width="9.140625" style="126"/>
    <col min="10497" max="10497" width="36.42578125" style="126" customWidth="1"/>
    <col min="10498" max="10498" width="13" style="126" customWidth="1"/>
    <col min="10499" max="10499" width="12.28515625" style="126" customWidth="1"/>
    <col min="10500" max="10500" width="11.7109375" style="126" customWidth="1"/>
    <col min="10501" max="10501" width="10.42578125" style="126" customWidth="1"/>
    <col min="10502" max="10502" width="10" style="126" customWidth="1"/>
    <col min="10503" max="10503" width="11.7109375" style="126" customWidth="1"/>
    <col min="10504" max="10504" width="10.42578125" style="126" customWidth="1"/>
    <col min="10505" max="10505" width="12.28515625" style="126" customWidth="1"/>
    <col min="10506" max="10506" width="9.140625" style="126"/>
    <col min="10507" max="10507" width="10.85546875" style="126" customWidth="1"/>
    <col min="10508" max="10508" width="9.140625" style="126"/>
    <col min="10509" max="10509" width="8.5703125" style="126" customWidth="1"/>
    <col min="10510" max="10510" width="10" style="126" customWidth="1"/>
    <col min="10511" max="10752" width="9.140625" style="126"/>
    <col min="10753" max="10753" width="36.42578125" style="126" customWidth="1"/>
    <col min="10754" max="10754" width="13" style="126" customWidth="1"/>
    <col min="10755" max="10755" width="12.28515625" style="126" customWidth="1"/>
    <col min="10756" max="10756" width="11.7109375" style="126" customWidth="1"/>
    <col min="10757" max="10757" width="10.42578125" style="126" customWidth="1"/>
    <col min="10758" max="10758" width="10" style="126" customWidth="1"/>
    <col min="10759" max="10759" width="11.7109375" style="126" customWidth="1"/>
    <col min="10760" max="10760" width="10.42578125" style="126" customWidth="1"/>
    <col min="10761" max="10761" width="12.28515625" style="126" customWidth="1"/>
    <col min="10762" max="10762" width="9.140625" style="126"/>
    <col min="10763" max="10763" width="10.85546875" style="126" customWidth="1"/>
    <col min="10764" max="10764" width="9.140625" style="126"/>
    <col min="10765" max="10765" width="8.5703125" style="126" customWidth="1"/>
    <col min="10766" max="10766" width="10" style="126" customWidth="1"/>
    <col min="10767" max="11008" width="9.140625" style="126"/>
    <col min="11009" max="11009" width="36.42578125" style="126" customWidth="1"/>
    <col min="11010" max="11010" width="13" style="126" customWidth="1"/>
    <col min="11011" max="11011" width="12.28515625" style="126" customWidth="1"/>
    <col min="11012" max="11012" width="11.7109375" style="126" customWidth="1"/>
    <col min="11013" max="11013" width="10.42578125" style="126" customWidth="1"/>
    <col min="11014" max="11014" width="10" style="126" customWidth="1"/>
    <col min="11015" max="11015" width="11.7109375" style="126" customWidth="1"/>
    <col min="11016" max="11016" width="10.42578125" style="126" customWidth="1"/>
    <col min="11017" max="11017" width="12.28515625" style="126" customWidth="1"/>
    <col min="11018" max="11018" width="9.140625" style="126"/>
    <col min="11019" max="11019" width="10.85546875" style="126" customWidth="1"/>
    <col min="11020" max="11020" width="9.140625" style="126"/>
    <col min="11021" max="11021" width="8.5703125" style="126" customWidth="1"/>
    <col min="11022" max="11022" width="10" style="126" customWidth="1"/>
    <col min="11023" max="11264" width="9.140625" style="126"/>
    <col min="11265" max="11265" width="36.42578125" style="126" customWidth="1"/>
    <col min="11266" max="11266" width="13" style="126" customWidth="1"/>
    <col min="11267" max="11267" width="12.28515625" style="126" customWidth="1"/>
    <col min="11268" max="11268" width="11.7109375" style="126" customWidth="1"/>
    <col min="11269" max="11269" width="10.42578125" style="126" customWidth="1"/>
    <col min="11270" max="11270" width="10" style="126" customWidth="1"/>
    <col min="11271" max="11271" width="11.7109375" style="126" customWidth="1"/>
    <col min="11272" max="11272" width="10.42578125" style="126" customWidth="1"/>
    <col min="11273" max="11273" width="12.28515625" style="126" customWidth="1"/>
    <col min="11274" max="11274" width="9.140625" style="126"/>
    <col min="11275" max="11275" width="10.85546875" style="126" customWidth="1"/>
    <col min="11276" max="11276" width="9.140625" style="126"/>
    <col min="11277" max="11277" width="8.5703125" style="126" customWidth="1"/>
    <col min="11278" max="11278" width="10" style="126" customWidth="1"/>
    <col min="11279" max="11520" width="9.140625" style="126"/>
    <col min="11521" max="11521" width="36.42578125" style="126" customWidth="1"/>
    <col min="11522" max="11522" width="13" style="126" customWidth="1"/>
    <col min="11523" max="11523" width="12.28515625" style="126" customWidth="1"/>
    <col min="11524" max="11524" width="11.7109375" style="126" customWidth="1"/>
    <col min="11525" max="11525" width="10.42578125" style="126" customWidth="1"/>
    <col min="11526" max="11526" width="10" style="126" customWidth="1"/>
    <col min="11527" max="11527" width="11.7109375" style="126" customWidth="1"/>
    <col min="11528" max="11528" width="10.42578125" style="126" customWidth="1"/>
    <col min="11529" max="11529" width="12.28515625" style="126" customWidth="1"/>
    <col min="11530" max="11530" width="9.140625" style="126"/>
    <col min="11531" max="11531" width="10.85546875" style="126" customWidth="1"/>
    <col min="11532" max="11532" width="9.140625" style="126"/>
    <col min="11533" max="11533" width="8.5703125" style="126" customWidth="1"/>
    <col min="11534" max="11534" width="10" style="126" customWidth="1"/>
    <col min="11535" max="11776" width="9.140625" style="126"/>
    <col min="11777" max="11777" width="36.42578125" style="126" customWidth="1"/>
    <col min="11778" max="11778" width="13" style="126" customWidth="1"/>
    <col min="11779" max="11779" width="12.28515625" style="126" customWidth="1"/>
    <col min="11780" max="11780" width="11.7109375" style="126" customWidth="1"/>
    <col min="11781" max="11781" width="10.42578125" style="126" customWidth="1"/>
    <col min="11782" max="11782" width="10" style="126" customWidth="1"/>
    <col min="11783" max="11783" width="11.7109375" style="126" customWidth="1"/>
    <col min="11784" max="11784" width="10.42578125" style="126" customWidth="1"/>
    <col min="11785" max="11785" width="12.28515625" style="126" customWidth="1"/>
    <col min="11786" max="11786" width="9.140625" style="126"/>
    <col min="11787" max="11787" width="10.85546875" style="126" customWidth="1"/>
    <col min="11788" max="11788" width="9.140625" style="126"/>
    <col min="11789" max="11789" width="8.5703125" style="126" customWidth="1"/>
    <col min="11790" max="11790" width="10" style="126" customWidth="1"/>
    <col min="11791" max="12032" width="9.140625" style="126"/>
    <col min="12033" max="12033" width="36.42578125" style="126" customWidth="1"/>
    <col min="12034" max="12034" width="13" style="126" customWidth="1"/>
    <col min="12035" max="12035" width="12.28515625" style="126" customWidth="1"/>
    <col min="12036" max="12036" width="11.7109375" style="126" customWidth="1"/>
    <col min="12037" max="12037" width="10.42578125" style="126" customWidth="1"/>
    <col min="12038" max="12038" width="10" style="126" customWidth="1"/>
    <col min="12039" max="12039" width="11.7109375" style="126" customWidth="1"/>
    <col min="12040" max="12040" width="10.42578125" style="126" customWidth="1"/>
    <col min="12041" max="12041" width="12.28515625" style="126" customWidth="1"/>
    <col min="12042" max="12042" width="9.140625" style="126"/>
    <col min="12043" max="12043" width="10.85546875" style="126" customWidth="1"/>
    <col min="12044" max="12044" width="9.140625" style="126"/>
    <col min="12045" max="12045" width="8.5703125" style="126" customWidth="1"/>
    <col min="12046" max="12046" width="10" style="126" customWidth="1"/>
    <col min="12047" max="12288" width="9.140625" style="126"/>
    <col min="12289" max="12289" width="36.42578125" style="126" customWidth="1"/>
    <col min="12290" max="12290" width="13" style="126" customWidth="1"/>
    <col min="12291" max="12291" width="12.28515625" style="126" customWidth="1"/>
    <col min="12292" max="12292" width="11.7109375" style="126" customWidth="1"/>
    <col min="12293" max="12293" width="10.42578125" style="126" customWidth="1"/>
    <col min="12294" max="12294" width="10" style="126" customWidth="1"/>
    <col min="12295" max="12295" width="11.7109375" style="126" customWidth="1"/>
    <col min="12296" max="12296" width="10.42578125" style="126" customWidth="1"/>
    <col min="12297" max="12297" width="12.28515625" style="126" customWidth="1"/>
    <col min="12298" max="12298" width="9.140625" style="126"/>
    <col min="12299" max="12299" width="10.85546875" style="126" customWidth="1"/>
    <col min="12300" max="12300" width="9.140625" style="126"/>
    <col min="12301" max="12301" width="8.5703125" style="126" customWidth="1"/>
    <col min="12302" max="12302" width="10" style="126" customWidth="1"/>
    <col min="12303" max="12544" width="9.140625" style="126"/>
    <col min="12545" max="12545" width="36.42578125" style="126" customWidth="1"/>
    <col min="12546" max="12546" width="13" style="126" customWidth="1"/>
    <col min="12547" max="12547" width="12.28515625" style="126" customWidth="1"/>
    <col min="12548" max="12548" width="11.7109375" style="126" customWidth="1"/>
    <col min="12549" max="12549" width="10.42578125" style="126" customWidth="1"/>
    <col min="12550" max="12550" width="10" style="126" customWidth="1"/>
    <col min="12551" max="12551" width="11.7109375" style="126" customWidth="1"/>
    <col min="12552" max="12552" width="10.42578125" style="126" customWidth="1"/>
    <col min="12553" max="12553" width="12.28515625" style="126" customWidth="1"/>
    <col min="12554" max="12554" width="9.140625" style="126"/>
    <col min="12555" max="12555" width="10.85546875" style="126" customWidth="1"/>
    <col min="12556" max="12556" width="9.140625" style="126"/>
    <col min="12557" max="12557" width="8.5703125" style="126" customWidth="1"/>
    <col min="12558" max="12558" width="10" style="126" customWidth="1"/>
    <col min="12559" max="12800" width="9.140625" style="126"/>
    <col min="12801" max="12801" width="36.42578125" style="126" customWidth="1"/>
    <col min="12802" max="12802" width="13" style="126" customWidth="1"/>
    <col min="12803" max="12803" width="12.28515625" style="126" customWidth="1"/>
    <col min="12804" max="12804" width="11.7109375" style="126" customWidth="1"/>
    <col min="12805" max="12805" width="10.42578125" style="126" customWidth="1"/>
    <col min="12806" max="12806" width="10" style="126" customWidth="1"/>
    <col min="12807" max="12807" width="11.7109375" style="126" customWidth="1"/>
    <col min="12808" max="12808" width="10.42578125" style="126" customWidth="1"/>
    <col min="12809" max="12809" width="12.28515625" style="126" customWidth="1"/>
    <col min="12810" max="12810" width="9.140625" style="126"/>
    <col min="12811" max="12811" width="10.85546875" style="126" customWidth="1"/>
    <col min="12812" max="12812" width="9.140625" style="126"/>
    <col min="12813" max="12813" width="8.5703125" style="126" customWidth="1"/>
    <col min="12814" max="12814" width="10" style="126" customWidth="1"/>
    <col min="12815" max="13056" width="9.140625" style="126"/>
    <col min="13057" max="13057" width="36.42578125" style="126" customWidth="1"/>
    <col min="13058" max="13058" width="13" style="126" customWidth="1"/>
    <col min="13059" max="13059" width="12.28515625" style="126" customWidth="1"/>
    <col min="13060" max="13060" width="11.7109375" style="126" customWidth="1"/>
    <col min="13061" max="13061" width="10.42578125" style="126" customWidth="1"/>
    <col min="13062" max="13062" width="10" style="126" customWidth="1"/>
    <col min="13063" max="13063" width="11.7109375" style="126" customWidth="1"/>
    <col min="13064" max="13064" width="10.42578125" style="126" customWidth="1"/>
    <col min="13065" max="13065" width="12.28515625" style="126" customWidth="1"/>
    <col min="13066" max="13066" width="9.140625" style="126"/>
    <col min="13067" max="13067" width="10.85546875" style="126" customWidth="1"/>
    <col min="13068" max="13068" width="9.140625" style="126"/>
    <col min="13069" max="13069" width="8.5703125" style="126" customWidth="1"/>
    <col min="13070" max="13070" width="10" style="126" customWidth="1"/>
    <col min="13071" max="13312" width="9.140625" style="126"/>
    <col min="13313" max="13313" width="36.42578125" style="126" customWidth="1"/>
    <col min="13314" max="13314" width="13" style="126" customWidth="1"/>
    <col min="13315" max="13315" width="12.28515625" style="126" customWidth="1"/>
    <col min="13316" max="13316" width="11.7109375" style="126" customWidth="1"/>
    <col min="13317" max="13317" width="10.42578125" style="126" customWidth="1"/>
    <col min="13318" max="13318" width="10" style="126" customWidth="1"/>
    <col min="13319" max="13319" width="11.7109375" style="126" customWidth="1"/>
    <col min="13320" max="13320" width="10.42578125" style="126" customWidth="1"/>
    <col min="13321" max="13321" width="12.28515625" style="126" customWidth="1"/>
    <col min="13322" max="13322" width="9.140625" style="126"/>
    <col min="13323" max="13323" width="10.85546875" style="126" customWidth="1"/>
    <col min="13324" max="13324" width="9.140625" style="126"/>
    <col min="13325" max="13325" width="8.5703125" style="126" customWidth="1"/>
    <col min="13326" max="13326" width="10" style="126" customWidth="1"/>
    <col min="13327" max="13568" width="9.140625" style="126"/>
    <col min="13569" max="13569" width="36.42578125" style="126" customWidth="1"/>
    <col min="13570" max="13570" width="13" style="126" customWidth="1"/>
    <col min="13571" max="13571" width="12.28515625" style="126" customWidth="1"/>
    <col min="13572" max="13572" width="11.7109375" style="126" customWidth="1"/>
    <col min="13573" max="13573" width="10.42578125" style="126" customWidth="1"/>
    <col min="13574" max="13574" width="10" style="126" customWidth="1"/>
    <col min="13575" max="13575" width="11.7109375" style="126" customWidth="1"/>
    <col min="13576" max="13576" width="10.42578125" style="126" customWidth="1"/>
    <col min="13577" max="13577" width="12.28515625" style="126" customWidth="1"/>
    <col min="13578" max="13578" width="9.140625" style="126"/>
    <col min="13579" max="13579" width="10.85546875" style="126" customWidth="1"/>
    <col min="13580" max="13580" width="9.140625" style="126"/>
    <col min="13581" max="13581" width="8.5703125" style="126" customWidth="1"/>
    <col min="13582" max="13582" width="10" style="126" customWidth="1"/>
    <col min="13583" max="13824" width="9.140625" style="126"/>
    <col min="13825" max="13825" width="36.42578125" style="126" customWidth="1"/>
    <col min="13826" max="13826" width="13" style="126" customWidth="1"/>
    <col min="13827" max="13827" width="12.28515625" style="126" customWidth="1"/>
    <col min="13828" max="13828" width="11.7109375" style="126" customWidth="1"/>
    <col min="13829" max="13829" width="10.42578125" style="126" customWidth="1"/>
    <col min="13830" max="13830" width="10" style="126" customWidth="1"/>
    <col min="13831" max="13831" width="11.7109375" style="126" customWidth="1"/>
    <col min="13832" max="13832" width="10.42578125" style="126" customWidth="1"/>
    <col min="13833" max="13833" width="12.28515625" style="126" customWidth="1"/>
    <col min="13834" max="13834" width="9.140625" style="126"/>
    <col min="13835" max="13835" width="10.85546875" style="126" customWidth="1"/>
    <col min="13836" max="13836" width="9.140625" style="126"/>
    <col min="13837" max="13837" width="8.5703125" style="126" customWidth="1"/>
    <col min="13838" max="13838" width="10" style="126" customWidth="1"/>
    <col min="13839" max="14080" width="9.140625" style="126"/>
    <col min="14081" max="14081" width="36.42578125" style="126" customWidth="1"/>
    <col min="14082" max="14082" width="13" style="126" customWidth="1"/>
    <col min="14083" max="14083" width="12.28515625" style="126" customWidth="1"/>
    <col min="14084" max="14084" width="11.7109375" style="126" customWidth="1"/>
    <col min="14085" max="14085" width="10.42578125" style="126" customWidth="1"/>
    <col min="14086" max="14086" width="10" style="126" customWidth="1"/>
    <col min="14087" max="14087" width="11.7109375" style="126" customWidth="1"/>
    <col min="14088" max="14088" width="10.42578125" style="126" customWidth="1"/>
    <col min="14089" max="14089" width="12.28515625" style="126" customWidth="1"/>
    <col min="14090" max="14090" width="9.140625" style="126"/>
    <col min="14091" max="14091" width="10.85546875" style="126" customWidth="1"/>
    <col min="14092" max="14092" width="9.140625" style="126"/>
    <col min="14093" max="14093" width="8.5703125" style="126" customWidth="1"/>
    <col min="14094" max="14094" width="10" style="126" customWidth="1"/>
    <col min="14095" max="14336" width="9.140625" style="126"/>
    <col min="14337" max="14337" width="36.42578125" style="126" customWidth="1"/>
    <col min="14338" max="14338" width="13" style="126" customWidth="1"/>
    <col min="14339" max="14339" width="12.28515625" style="126" customWidth="1"/>
    <col min="14340" max="14340" width="11.7109375" style="126" customWidth="1"/>
    <col min="14341" max="14341" width="10.42578125" style="126" customWidth="1"/>
    <col min="14342" max="14342" width="10" style="126" customWidth="1"/>
    <col min="14343" max="14343" width="11.7109375" style="126" customWidth="1"/>
    <col min="14344" max="14344" width="10.42578125" style="126" customWidth="1"/>
    <col min="14345" max="14345" width="12.28515625" style="126" customWidth="1"/>
    <col min="14346" max="14346" width="9.140625" style="126"/>
    <col min="14347" max="14347" width="10.85546875" style="126" customWidth="1"/>
    <col min="14348" max="14348" width="9.140625" style="126"/>
    <col min="14349" max="14349" width="8.5703125" style="126" customWidth="1"/>
    <col min="14350" max="14350" width="10" style="126" customWidth="1"/>
    <col min="14351" max="14592" width="9.140625" style="126"/>
    <col min="14593" max="14593" width="36.42578125" style="126" customWidth="1"/>
    <col min="14594" max="14594" width="13" style="126" customWidth="1"/>
    <col min="14595" max="14595" width="12.28515625" style="126" customWidth="1"/>
    <col min="14596" max="14596" width="11.7109375" style="126" customWidth="1"/>
    <col min="14597" max="14597" width="10.42578125" style="126" customWidth="1"/>
    <col min="14598" max="14598" width="10" style="126" customWidth="1"/>
    <col min="14599" max="14599" width="11.7109375" style="126" customWidth="1"/>
    <col min="14600" max="14600" width="10.42578125" style="126" customWidth="1"/>
    <col min="14601" max="14601" width="12.28515625" style="126" customWidth="1"/>
    <col min="14602" max="14602" width="9.140625" style="126"/>
    <col min="14603" max="14603" width="10.85546875" style="126" customWidth="1"/>
    <col min="14604" max="14604" width="9.140625" style="126"/>
    <col min="14605" max="14605" width="8.5703125" style="126" customWidth="1"/>
    <col min="14606" max="14606" width="10" style="126" customWidth="1"/>
    <col min="14607" max="14848" width="9.140625" style="126"/>
    <col min="14849" max="14849" width="36.42578125" style="126" customWidth="1"/>
    <col min="14850" max="14850" width="13" style="126" customWidth="1"/>
    <col min="14851" max="14851" width="12.28515625" style="126" customWidth="1"/>
    <col min="14852" max="14852" width="11.7109375" style="126" customWidth="1"/>
    <col min="14853" max="14853" width="10.42578125" style="126" customWidth="1"/>
    <col min="14854" max="14854" width="10" style="126" customWidth="1"/>
    <col min="14855" max="14855" width="11.7109375" style="126" customWidth="1"/>
    <col min="14856" max="14856" width="10.42578125" style="126" customWidth="1"/>
    <col min="14857" max="14857" width="12.28515625" style="126" customWidth="1"/>
    <col min="14858" max="14858" width="9.140625" style="126"/>
    <col min="14859" max="14859" width="10.85546875" style="126" customWidth="1"/>
    <col min="14860" max="14860" width="9.140625" style="126"/>
    <col min="14861" max="14861" width="8.5703125" style="126" customWidth="1"/>
    <col min="14862" max="14862" width="10" style="126" customWidth="1"/>
    <col min="14863" max="15104" width="9.140625" style="126"/>
    <col min="15105" max="15105" width="36.42578125" style="126" customWidth="1"/>
    <col min="15106" max="15106" width="13" style="126" customWidth="1"/>
    <col min="15107" max="15107" width="12.28515625" style="126" customWidth="1"/>
    <col min="15108" max="15108" width="11.7109375" style="126" customWidth="1"/>
    <col min="15109" max="15109" width="10.42578125" style="126" customWidth="1"/>
    <col min="15110" max="15110" width="10" style="126" customWidth="1"/>
    <col min="15111" max="15111" width="11.7109375" style="126" customWidth="1"/>
    <col min="15112" max="15112" width="10.42578125" style="126" customWidth="1"/>
    <col min="15113" max="15113" width="12.28515625" style="126" customWidth="1"/>
    <col min="15114" max="15114" width="9.140625" style="126"/>
    <col min="15115" max="15115" width="10.85546875" style="126" customWidth="1"/>
    <col min="15116" max="15116" width="9.140625" style="126"/>
    <col min="15117" max="15117" width="8.5703125" style="126" customWidth="1"/>
    <col min="15118" max="15118" width="10" style="126" customWidth="1"/>
    <col min="15119" max="15360" width="9.140625" style="126"/>
    <col min="15361" max="15361" width="36.42578125" style="126" customWidth="1"/>
    <col min="15362" max="15362" width="13" style="126" customWidth="1"/>
    <col min="15363" max="15363" width="12.28515625" style="126" customWidth="1"/>
    <col min="15364" max="15364" width="11.7109375" style="126" customWidth="1"/>
    <col min="15365" max="15365" width="10.42578125" style="126" customWidth="1"/>
    <col min="15366" max="15366" width="10" style="126" customWidth="1"/>
    <col min="15367" max="15367" width="11.7109375" style="126" customWidth="1"/>
    <col min="15368" max="15368" width="10.42578125" style="126" customWidth="1"/>
    <col min="15369" max="15369" width="12.28515625" style="126" customWidth="1"/>
    <col min="15370" max="15370" width="9.140625" style="126"/>
    <col min="15371" max="15371" width="10.85546875" style="126" customWidth="1"/>
    <col min="15372" max="15372" width="9.140625" style="126"/>
    <col min="15373" max="15373" width="8.5703125" style="126" customWidth="1"/>
    <col min="15374" max="15374" width="10" style="126" customWidth="1"/>
    <col min="15375" max="15616" width="9.140625" style="126"/>
    <col min="15617" max="15617" width="36.42578125" style="126" customWidth="1"/>
    <col min="15618" max="15618" width="13" style="126" customWidth="1"/>
    <col min="15619" max="15619" width="12.28515625" style="126" customWidth="1"/>
    <col min="15620" max="15620" width="11.7109375" style="126" customWidth="1"/>
    <col min="15621" max="15621" width="10.42578125" style="126" customWidth="1"/>
    <col min="15622" max="15622" width="10" style="126" customWidth="1"/>
    <col min="15623" max="15623" width="11.7109375" style="126" customWidth="1"/>
    <col min="15624" max="15624" width="10.42578125" style="126" customWidth="1"/>
    <col min="15625" max="15625" width="12.28515625" style="126" customWidth="1"/>
    <col min="15626" max="15626" width="9.140625" style="126"/>
    <col min="15627" max="15627" width="10.85546875" style="126" customWidth="1"/>
    <col min="15628" max="15628" width="9.140625" style="126"/>
    <col min="15629" max="15629" width="8.5703125" style="126" customWidth="1"/>
    <col min="15630" max="15630" width="10" style="126" customWidth="1"/>
    <col min="15631" max="15872" width="9.140625" style="126"/>
    <col min="15873" max="15873" width="36.42578125" style="126" customWidth="1"/>
    <col min="15874" max="15874" width="13" style="126" customWidth="1"/>
    <col min="15875" max="15875" width="12.28515625" style="126" customWidth="1"/>
    <col min="15876" max="15876" width="11.7109375" style="126" customWidth="1"/>
    <col min="15877" max="15877" width="10.42578125" style="126" customWidth="1"/>
    <col min="15878" max="15878" width="10" style="126" customWidth="1"/>
    <col min="15879" max="15879" width="11.7109375" style="126" customWidth="1"/>
    <col min="15880" max="15880" width="10.42578125" style="126" customWidth="1"/>
    <col min="15881" max="15881" width="12.28515625" style="126" customWidth="1"/>
    <col min="15882" max="15882" width="9.140625" style="126"/>
    <col min="15883" max="15883" width="10.85546875" style="126" customWidth="1"/>
    <col min="15884" max="15884" width="9.140625" style="126"/>
    <col min="15885" max="15885" width="8.5703125" style="126" customWidth="1"/>
    <col min="15886" max="15886" width="10" style="126" customWidth="1"/>
    <col min="15887" max="16128" width="9.140625" style="126"/>
    <col min="16129" max="16129" width="36.42578125" style="126" customWidth="1"/>
    <col min="16130" max="16130" width="13" style="126" customWidth="1"/>
    <col min="16131" max="16131" width="12.28515625" style="126" customWidth="1"/>
    <col min="16132" max="16132" width="11.7109375" style="126" customWidth="1"/>
    <col min="16133" max="16133" width="10.42578125" style="126" customWidth="1"/>
    <col min="16134" max="16134" width="10" style="126" customWidth="1"/>
    <col min="16135" max="16135" width="11.7109375" style="126" customWidth="1"/>
    <col min="16136" max="16136" width="10.42578125" style="126" customWidth="1"/>
    <col min="16137" max="16137" width="12.28515625" style="126" customWidth="1"/>
    <col min="16138" max="16138" width="9.140625" style="126"/>
    <col min="16139" max="16139" width="10.85546875" style="126" customWidth="1"/>
    <col min="16140" max="16140" width="9.140625" style="126"/>
    <col min="16141" max="16141" width="8.5703125" style="126" customWidth="1"/>
    <col min="16142" max="16142" width="10" style="126" customWidth="1"/>
    <col min="16143" max="16384" width="9.140625" style="126"/>
  </cols>
  <sheetData>
    <row r="1" spans="1:15" ht="12" customHeight="1" x14ac:dyDescent="0.2">
      <c r="H1" s="127"/>
    </row>
    <row r="3" spans="1:15" s="128" customFormat="1" ht="45" customHeight="1" x14ac:dyDescent="0.3">
      <c r="A3" s="261" t="s">
        <v>179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5" s="128" customFormat="1" ht="15.75" customHeight="1" x14ac:dyDescent="0.25">
      <c r="A4" s="262"/>
      <c r="B4" s="262"/>
      <c r="C4" s="262"/>
      <c r="D4" s="262"/>
      <c r="E4" s="262"/>
      <c r="F4" s="262"/>
      <c r="G4" s="262"/>
      <c r="H4" s="262"/>
      <c r="I4" s="129"/>
    </row>
    <row r="5" spans="1:15" s="128" customFormat="1" ht="15" hidden="1" x14ac:dyDescent="0.2"/>
    <row r="6" spans="1:15" s="128" customFormat="1" ht="15.75" thickBot="1" x14ac:dyDescent="0.25">
      <c r="H6" s="130"/>
      <c r="I6" s="170">
        <v>7.5345000000000004</v>
      </c>
      <c r="O6" s="130"/>
    </row>
    <row r="7" spans="1:15" s="128" customFormat="1" ht="30" customHeight="1" thickBot="1" x14ac:dyDescent="0.25">
      <c r="A7" s="202"/>
      <c r="B7" s="263" t="s">
        <v>199</v>
      </c>
      <c r="C7" s="264"/>
      <c r="D7" s="264"/>
      <c r="E7" s="264"/>
      <c r="F7" s="264"/>
      <c r="G7" s="264"/>
      <c r="H7" s="265"/>
      <c r="I7" s="266" t="s">
        <v>201</v>
      </c>
      <c r="J7" s="267"/>
      <c r="K7" s="267"/>
      <c r="L7" s="267"/>
      <c r="M7" s="267"/>
      <c r="N7" s="267"/>
      <c r="O7" s="267"/>
    </row>
    <row r="8" spans="1:15" s="128" customFormat="1" ht="15.75" customHeight="1" thickBot="1" x14ac:dyDescent="0.25">
      <c r="A8" s="200" t="s">
        <v>202</v>
      </c>
      <c r="B8" s="268" t="s">
        <v>20</v>
      </c>
      <c r="C8" s="269" t="s">
        <v>41</v>
      </c>
      <c r="D8" s="269" t="s">
        <v>77</v>
      </c>
      <c r="E8" s="269" t="s">
        <v>78</v>
      </c>
      <c r="F8" s="269" t="s">
        <v>167</v>
      </c>
      <c r="G8" s="270" t="s">
        <v>168</v>
      </c>
      <c r="H8" s="277" t="s">
        <v>169</v>
      </c>
      <c r="I8" s="268" t="s">
        <v>20</v>
      </c>
      <c r="J8" s="269" t="s">
        <v>41</v>
      </c>
      <c r="K8" s="269" t="s">
        <v>77</v>
      </c>
      <c r="L8" s="269" t="s">
        <v>78</v>
      </c>
      <c r="M8" s="269" t="s">
        <v>167</v>
      </c>
      <c r="N8" s="271" t="s">
        <v>168</v>
      </c>
      <c r="O8" s="272" t="s">
        <v>169</v>
      </c>
    </row>
    <row r="9" spans="1:15" s="128" customFormat="1" ht="76.5" customHeight="1" thickBot="1" x14ac:dyDescent="0.25">
      <c r="A9" s="201" t="s">
        <v>203</v>
      </c>
      <c r="B9" s="268"/>
      <c r="C9" s="269"/>
      <c r="D9" s="269"/>
      <c r="E9" s="269"/>
      <c r="F9" s="269"/>
      <c r="G9" s="270"/>
      <c r="H9" s="277"/>
      <c r="I9" s="268"/>
      <c r="J9" s="269"/>
      <c r="K9" s="269"/>
      <c r="L9" s="269"/>
      <c r="M9" s="269"/>
      <c r="N9" s="271"/>
      <c r="O9" s="272"/>
    </row>
    <row r="10" spans="1:15" s="128" customFormat="1" ht="30" customHeight="1" x14ac:dyDescent="0.25">
      <c r="A10" s="131" t="s">
        <v>170</v>
      </c>
      <c r="B10" s="135">
        <v>1029997</v>
      </c>
      <c r="C10" s="132"/>
      <c r="D10" s="132"/>
      <c r="E10" s="133"/>
      <c r="F10" s="133"/>
      <c r="G10" s="134"/>
      <c r="H10" s="136"/>
      <c r="I10" s="135">
        <f>B10/I6</f>
        <v>136704.09449863958</v>
      </c>
      <c r="J10" s="132"/>
      <c r="K10" s="132"/>
      <c r="L10" s="133"/>
      <c r="M10" s="133"/>
      <c r="N10" s="134"/>
      <c r="O10" s="136"/>
    </row>
    <row r="11" spans="1:15" s="128" customFormat="1" ht="30" customHeight="1" x14ac:dyDescent="0.25">
      <c r="A11" s="131" t="s">
        <v>171</v>
      </c>
      <c r="B11" s="140">
        <v>70000</v>
      </c>
      <c r="C11" s="138"/>
      <c r="D11" s="138"/>
      <c r="E11" s="138"/>
      <c r="F11" s="138"/>
      <c r="G11" s="139"/>
      <c r="H11" s="141"/>
      <c r="I11" s="140">
        <f>B11/I6</f>
        <v>9290.596589023824</v>
      </c>
      <c r="J11" s="138"/>
      <c r="K11" s="138"/>
      <c r="L11" s="138"/>
      <c r="M11" s="138"/>
      <c r="N11" s="139"/>
      <c r="O11" s="141"/>
    </row>
    <row r="12" spans="1:15" s="128" customFormat="1" ht="30" customHeight="1" x14ac:dyDescent="0.25">
      <c r="A12" s="131" t="s">
        <v>172</v>
      </c>
      <c r="B12" s="142"/>
      <c r="C12" s="138"/>
      <c r="D12" s="138"/>
      <c r="E12" s="137">
        <v>60000</v>
      </c>
      <c r="F12" s="137"/>
      <c r="G12" s="139"/>
      <c r="H12" s="141"/>
      <c r="I12" s="142"/>
      <c r="J12" s="138"/>
      <c r="K12" s="138"/>
      <c r="L12" s="137">
        <f>E12/I6</f>
        <v>7963.3685048775624</v>
      </c>
      <c r="M12" s="137"/>
      <c r="N12" s="139"/>
      <c r="O12" s="141"/>
    </row>
    <row r="13" spans="1:15" s="128" customFormat="1" ht="30" customHeight="1" x14ac:dyDescent="0.25">
      <c r="A13" s="131" t="s">
        <v>173</v>
      </c>
      <c r="B13" s="142"/>
      <c r="C13" s="138"/>
      <c r="D13" s="138"/>
      <c r="E13" s="137">
        <v>5000</v>
      </c>
      <c r="F13" s="137"/>
      <c r="G13" s="139"/>
      <c r="H13" s="141"/>
      <c r="I13" s="142"/>
      <c r="J13" s="138"/>
      <c r="K13" s="138"/>
      <c r="L13" s="137">
        <f>E13/I6</f>
        <v>663.61404207313024</v>
      </c>
      <c r="M13" s="137"/>
      <c r="N13" s="139"/>
      <c r="O13" s="141"/>
    </row>
    <row r="14" spans="1:15" s="128" customFormat="1" ht="30" customHeight="1" x14ac:dyDescent="0.25">
      <c r="A14" s="143">
        <v>65264</v>
      </c>
      <c r="B14" s="142"/>
      <c r="C14" s="137"/>
      <c r="D14" s="137">
        <v>35550</v>
      </c>
      <c r="E14" s="138"/>
      <c r="F14" s="138"/>
      <c r="G14" s="139"/>
      <c r="H14" s="141"/>
      <c r="I14" s="142"/>
      <c r="J14" s="137"/>
      <c r="K14" s="137">
        <f>D14/I6</f>
        <v>4718.2958391399561</v>
      </c>
      <c r="L14" s="138"/>
      <c r="M14" s="138"/>
      <c r="N14" s="139"/>
      <c r="O14" s="141"/>
    </row>
    <row r="15" spans="1:15" s="128" customFormat="1" ht="30" customHeight="1" x14ac:dyDescent="0.25">
      <c r="A15" s="143" t="s">
        <v>174</v>
      </c>
      <c r="B15" s="142"/>
      <c r="C15" s="137"/>
      <c r="D15" s="137"/>
      <c r="E15" s="137"/>
      <c r="F15" s="138"/>
      <c r="G15" s="139"/>
      <c r="H15" s="141"/>
      <c r="I15" s="142"/>
      <c r="J15" s="137"/>
      <c r="K15" s="137"/>
      <c r="L15" s="137"/>
      <c r="M15" s="138"/>
      <c r="N15" s="139"/>
      <c r="O15" s="141"/>
    </row>
    <row r="16" spans="1:15" s="128" customFormat="1" ht="30" customHeight="1" x14ac:dyDescent="0.25">
      <c r="A16" s="143">
        <v>68311</v>
      </c>
      <c r="B16" s="142"/>
      <c r="C16" s="137"/>
      <c r="D16" s="137">
        <v>2000</v>
      </c>
      <c r="E16" s="137"/>
      <c r="F16" s="138"/>
      <c r="G16" s="139"/>
      <c r="H16" s="141"/>
      <c r="I16" s="142"/>
      <c r="J16" s="137"/>
      <c r="K16" s="137">
        <f>D16/I6</f>
        <v>265.44561682925212</v>
      </c>
      <c r="L16" s="137"/>
      <c r="M16" s="138"/>
      <c r="N16" s="139"/>
      <c r="O16" s="141"/>
    </row>
    <row r="17" spans="1:15" s="128" customFormat="1" ht="30" customHeight="1" thickBot="1" x14ac:dyDescent="0.3">
      <c r="A17" s="144" t="s">
        <v>175</v>
      </c>
      <c r="B17" s="148"/>
      <c r="C17" s="145"/>
      <c r="D17" s="145"/>
      <c r="E17" s="145"/>
      <c r="F17" s="146"/>
      <c r="G17" s="147"/>
      <c r="H17" s="149"/>
      <c r="I17" s="148"/>
      <c r="J17" s="145"/>
      <c r="K17" s="145"/>
      <c r="L17" s="145"/>
      <c r="M17" s="146"/>
      <c r="N17" s="147"/>
      <c r="O17" s="149"/>
    </row>
    <row r="18" spans="1:15" s="128" customFormat="1" ht="30" customHeight="1" thickBot="1" x14ac:dyDescent="0.3">
      <c r="A18" s="150" t="s">
        <v>176</v>
      </c>
      <c r="B18" s="151">
        <f>SUM(B10:B16)</f>
        <v>1099997</v>
      </c>
      <c r="C18" s="152">
        <f t="shared" ref="C18:H18" si="0">SUM(C10:C16)</f>
        <v>0</v>
      </c>
      <c r="D18" s="152">
        <f>SUM(D10:D17)</f>
        <v>37550</v>
      </c>
      <c r="E18" s="152">
        <f>SUM(E10:E17)</f>
        <v>65000</v>
      </c>
      <c r="F18" s="152">
        <f t="shared" si="0"/>
        <v>0</v>
      </c>
      <c r="G18" s="152">
        <f t="shared" si="0"/>
        <v>0</v>
      </c>
      <c r="H18" s="153">
        <f t="shared" si="0"/>
        <v>0</v>
      </c>
      <c r="I18" s="154">
        <f>SUM(I10:I16)</f>
        <v>145994.69108766341</v>
      </c>
      <c r="J18" s="152">
        <f t="shared" ref="J18:O18" si="1">SUM(J10:J16)</f>
        <v>0</v>
      </c>
      <c r="K18" s="152">
        <f>SUM(K10:K17)</f>
        <v>4983.7414559692079</v>
      </c>
      <c r="L18" s="152">
        <f>SUM(L10:L17)</f>
        <v>8626.9825469506923</v>
      </c>
      <c r="M18" s="152">
        <f t="shared" si="1"/>
        <v>0</v>
      </c>
      <c r="N18" s="152">
        <f t="shared" si="1"/>
        <v>0</v>
      </c>
      <c r="O18" s="155">
        <f t="shared" si="1"/>
        <v>0</v>
      </c>
    </row>
    <row r="19" spans="1:15" s="128" customFormat="1" ht="30" customHeight="1" thickBot="1" x14ac:dyDescent="0.3">
      <c r="A19" s="150" t="s">
        <v>180</v>
      </c>
      <c r="B19" s="273">
        <f>B18+C18+E18+D18+F18+G18+H18</f>
        <v>1202547</v>
      </c>
      <c r="C19" s="273"/>
      <c r="D19" s="273"/>
      <c r="E19" s="273"/>
      <c r="F19" s="273"/>
      <c r="G19" s="273"/>
      <c r="H19" s="274"/>
      <c r="I19" s="275">
        <f>I18+J18+L18+K18+M18+N18+O18</f>
        <v>159605.41509058329</v>
      </c>
      <c r="J19" s="273"/>
      <c r="K19" s="273"/>
      <c r="L19" s="273"/>
      <c r="M19" s="273"/>
      <c r="N19" s="273"/>
      <c r="O19" s="273"/>
    </row>
    <row r="20" spans="1:15" s="128" customFormat="1" ht="15" x14ac:dyDescent="0.2"/>
    <row r="21" spans="1:15" s="128" customFormat="1" ht="15.75" x14ac:dyDescent="0.25">
      <c r="A21" s="156"/>
      <c r="B21" s="157"/>
      <c r="E21" s="157"/>
      <c r="G21" s="157"/>
      <c r="H21" s="157"/>
      <c r="I21" s="157"/>
      <c r="J21" s="126"/>
      <c r="K21" s="126"/>
      <c r="L21" s="126"/>
      <c r="M21" s="126"/>
      <c r="N21" s="126"/>
      <c r="O21" s="126"/>
    </row>
    <row r="22" spans="1:15" s="128" customFormat="1" ht="15" x14ac:dyDescent="0.2">
      <c r="B22" s="157"/>
      <c r="C22" s="157"/>
      <c r="D22" s="157"/>
      <c r="E22" s="157"/>
      <c r="I22" s="158"/>
      <c r="J22" s="126"/>
      <c r="K22" s="158"/>
      <c r="L22" s="126"/>
      <c r="M22" s="126"/>
      <c r="N22" s="126"/>
      <c r="O22" s="126"/>
    </row>
    <row r="23" spans="1:15" s="128" customFormat="1" ht="34.5" customHeight="1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</row>
    <row r="24" spans="1:15" s="128" customFormat="1" ht="15" x14ac:dyDescent="0.2">
      <c r="A24" s="198" t="str">
        <f>SAŽETAK!A41</f>
        <v>Zabok, 05.10.2022.</v>
      </c>
      <c r="B24" s="193"/>
      <c r="C24" s="194"/>
      <c r="D24" s="195"/>
      <c r="E24" s="196"/>
      <c r="F24" s="196"/>
      <c r="G24" s="193" t="s">
        <v>177</v>
      </c>
      <c r="H24" s="196"/>
      <c r="I24" s="196"/>
      <c r="J24" s="126"/>
      <c r="K24" s="126"/>
      <c r="L24" s="126"/>
      <c r="M24" s="126"/>
      <c r="N24" s="126"/>
      <c r="O24" s="126"/>
    </row>
    <row r="25" spans="1:15" s="128" customFormat="1" ht="15" x14ac:dyDescent="0.2">
      <c r="A25" s="192"/>
      <c r="B25" s="193"/>
      <c r="C25" s="197"/>
      <c r="D25" s="195"/>
      <c r="E25" s="196"/>
      <c r="F25" s="196"/>
      <c r="G25" s="193" t="s">
        <v>178</v>
      </c>
      <c r="H25" s="196"/>
      <c r="I25" s="196"/>
    </row>
    <row r="26" spans="1:15" s="128" customFormat="1" ht="15" x14ac:dyDescent="0.2"/>
    <row r="27" spans="1:15" s="128" customFormat="1" ht="15" x14ac:dyDescent="0.2"/>
    <row r="28" spans="1:15" s="128" customFormat="1" ht="15" x14ac:dyDescent="0.2"/>
    <row r="29" spans="1:15" s="128" customFormat="1" ht="15" x14ac:dyDescent="0.2"/>
    <row r="30" spans="1:15" s="128" customFormat="1" ht="15" x14ac:dyDescent="0.2"/>
    <row r="31" spans="1:15" s="128" customFormat="1" ht="15" x14ac:dyDescent="0.2"/>
    <row r="32" spans="1:15" s="128" customFormat="1" ht="15" x14ac:dyDescent="0.2">
      <c r="B32" s="157"/>
    </row>
    <row r="33" s="128" customFormat="1" ht="15" x14ac:dyDescent="0.2"/>
    <row r="34" s="128" customFormat="1" ht="15" x14ac:dyDescent="0.2"/>
    <row r="35" s="128" customFormat="1" ht="15" x14ac:dyDescent="0.2"/>
    <row r="36" s="128" customFormat="1" ht="15" x14ac:dyDescent="0.2"/>
    <row r="37" s="128" customFormat="1" ht="15" x14ac:dyDescent="0.2"/>
    <row r="38" s="128" customFormat="1" ht="15" x14ac:dyDescent="0.2"/>
    <row r="39" s="128" customFormat="1" ht="15" x14ac:dyDescent="0.2"/>
    <row r="40" s="128" customFormat="1" ht="15" x14ac:dyDescent="0.2"/>
    <row r="41" s="128" customFormat="1" ht="15" x14ac:dyDescent="0.2"/>
    <row r="42" s="128" customFormat="1" ht="15" x14ac:dyDescent="0.2"/>
    <row r="43" s="128" customFormat="1" ht="15" x14ac:dyDescent="0.2"/>
    <row r="44" s="128" customFormat="1" ht="15" x14ac:dyDescent="0.2"/>
    <row r="45" s="128" customFormat="1" ht="15" x14ac:dyDescent="0.2"/>
    <row r="46" s="128" customFormat="1" ht="15" x14ac:dyDescent="0.2"/>
    <row r="47" s="128" customFormat="1" ht="15" x14ac:dyDescent="0.2"/>
    <row r="48" s="128" customFormat="1" ht="15" x14ac:dyDescent="0.2"/>
    <row r="49" s="128" customFormat="1" ht="15" x14ac:dyDescent="0.2"/>
    <row r="50" s="128" customFormat="1" ht="15" x14ac:dyDescent="0.2"/>
    <row r="51" s="128" customFormat="1" ht="15" x14ac:dyDescent="0.2"/>
    <row r="52" s="128" customFormat="1" ht="15" x14ac:dyDescent="0.2"/>
    <row r="53" s="128" customFormat="1" ht="15" x14ac:dyDescent="0.2"/>
    <row r="54" s="128" customFormat="1" ht="15" x14ac:dyDescent="0.2"/>
    <row r="55" s="128" customFormat="1" ht="15" x14ac:dyDescent="0.2"/>
    <row r="56" s="128" customFormat="1" ht="15" x14ac:dyDescent="0.2"/>
    <row r="57" s="128" customFormat="1" ht="15" x14ac:dyDescent="0.2"/>
    <row r="58" s="128" customFormat="1" ht="15" x14ac:dyDescent="0.2"/>
    <row r="59" s="128" customFormat="1" ht="15" x14ac:dyDescent="0.2"/>
    <row r="60" s="128" customFormat="1" ht="15" x14ac:dyDescent="0.2"/>
    <row r="61" s="128" customFormat="1" ht="15" x14ac:dyDescent="0.2"/>
    <row r="62" s="128" customFormat="1" ht="15" x14ac:dyDescent="0.2"/>
    <row r="63" s="128" customFormat="1" ht="15" x14ac:dyDescent="0.2"/>
    <row r="64" s="128" customFormat="1" ht="15" x14ac:dyDescent="0.2"/>
    <row r="65" s="128" customFormat="1" ht="15" x14ac:dyDescent="0.2"/>
    <row r="66" s="128" customFormat="1" ht="15" x14ac:dyDescent="0.2"/>
    <row r="67" s="128" customFormat="1" ht="15" x14ac:dyDescent="0.2"/>
    <row r="68" s="128" customFormat="1" ht="15" x14ac:dyDescent="0.2"/>
  </sheetData>
  <sheetProtection selectLockedCells="1" selectUnlockedCells="1"/>
  <mergeCells count="21">
    <mergeCell ref="B19:H19"/>
    <mergeCell ref="I19:O19"/>
    <mergeCell ref="A23:O23"/>
    <mergeCell ref="H8:H9"/>
    <mergeCell ref="I8:I9"/>
    <mergeCell ref="J8:J9"/>
    <mergeCell ref="K8:K9"/>
    <mergeCell ref="L8:L9"/>
    <mergeCell ref="M8:M9"/>
    <mergeCell ref="A3:O3"/>
    <mergeCell ref="A4:H4"/>
    <mergeCell ref="B7:H7"/>
    <mergeCell ref="I7:O7"/>
    <mergeCell ref="B8:B9"/>
    <mergeCell ref="C8:C9"/>
    <mergeCell ref="D8:D9"/>
    <mergeCell ref="E8:E9"/>
    <mergeCell ref="F8:F9"/>
    <mergeCell ref="G8:G9"/>
    <mergeCell ref="N8:N9"/>
    <mergeCell ref="O8:O9"/>
  </mergeCells>
  <pageMargins left="0.78740157480314965" right="0.78740157480314965" top="0.74803149606299213" bottom="0.47244094488188981" header="0.6692913385826772" footer="0.51181102362204722"/>
  <pageSetup paperSize="9" scale="70" firstPageNumber="0" orientation="landscape" horizontalDpi="300" verticalDpi="300" r:id="rId1"/>
  <headerFooter alignWithMargins="0">
    <oddHeader>&amp;L&amp;12GRADSKA KNJIŽNICA KSAVER ŠANDOR GJALSKI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M209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W24" sqref="W24"/>
    </sheetView>
  </sheetViews>
  <sheetFormatPr defaultRowHeight="14.25" x14ac:dyDescent="0.2"/>
  <cols>
    <col min="1" max="1" width="7.85546875" style="72" bestFit="1" customWidth="1"/>
    <col min="2" max="2" width="8" style="72" customWidth="1"/>
    <col min="3" max="3" width="7.85546875" style="124" bestFit="1" customWidth="1"/>
    <col min="4" max="4" width="10.140625" style="124" bestFit="1" customWidth="1"/>
    <col min="5" max="5" width="45" style="125" customWidth="1"/>
    <col min="6" max="7" width="0" style="72" hidden="1" customWidth="1"/>
    <col min="8" max="8" width="11" style="72" bestFit="1" customWidth="1"/>
    <col min="9" max="9" width="12.140625" style="72" customWidth="1"/>
    <col min="10" max="10" width="7.7109375" style="72" bestFit="1" customWidth="1"/>
    <col min="11" max="11" width="10.28515625" style="72" customWidth="1"/>
    <col min="12" max="12" width="9.140625" style="72"/>
    <col min="13" max="13" width="8.5703125" style="72" customWidth="1"/>
    <col min="14" max="14" width="9" style="72" customWidth="1"/>
    <col min="15" max="15" width="10.42578125" style="72" customWidth="1"/>
    <col min="16" max="16" width="10.42578125" style="72" bestFit="1" customWidth="1"/>
    <col min="17" max="17" width="7.28515625" style="72" bestFit="1" customWidth="1"/>
    <col min="18" max="18" width="9.85546875" style="72" customWidth="1"/>
    <col min="19" max="19" width="9.140625" style="72"/>
    <col min="20" max="20" width="8.5703125" style="72" customWidth="1"/>
    <col min="21" max="21" width="9" style="72" customWidth="1"/>
    <col min="22" max="247" width="9.140625" style="72"/>
    <col min="248" max="248" width="7.28515625" style="72" bestFit="1" customWidth="1"/>
    <col min="249" max="249" width="6.7109375" style="72" customWidth="1"/>
    <col min="250" max="250" width="7.28515625" style="72" bestFit="1" customWidth="1"/>
    <col min="251" max="251" width="9.42578125" style="72" bestFit="1" customWidth="1"/>
    <col min="252" max="252" width="47.140625" style="72" customWidth="1"/>
    <col min="253" max="253" width="10.42578125" style="72" bestFit="1" customWidth="1"/>
    <col min="254" max="254" width="11.7109375" style="72" customWidth="1"/>
    <col min="255" max="255" width="7.7109375" style="72" bestFit="1" customWidth="1"/>
    <col min="256" max="256" width="10.28515625" style="72" customWidth="1"/>
    <col min="257" max="257" width="10" style="72" customWidth="1"/>
    <col min="258" max="259" width="8.140625" style="72" customWidth="1"/>
    <col min="260" max="261" width="0" style="72" hidden="1" customWidth="1"/>
    <col min="262" max="262" width="10.42578125" style="72" customWidth="1"/>
    <col min="263" max="263" width="10.42578125" style="72" bestFit="1" customWidth="1"/>
    <col min="264" max="264" width="7.7109375" style="72" bestFit="1" customWidth="1"/>
    <col min="265" max="265" width="11.5703125" style="72" customWidth="1"/>
    <col min="266" max="266" width="9.140625" style="72"/>
    <col min="267" max="267" width="8.5703125" style="72" customWidth="1"/>
    <col min="268" max="268" width="8" style="72" customWidth="1"/>
    <col min="269" max="503" width="9.140625" style="72"/>
    <col min="504" max="504" width="7.28515625" style="72" bestFit="1" customWidth="1"/>
    <col min="505" max="505" width="6.7109375" style="72" customWidth="1"/>
    <col min="506" max="506" width="7.28515625" style="72" bestFit="1" customWidth="1"/>
    <col min="507" max="507" width="9.42578125" style="72" bestFit="1" customWidth="1"/>
    <col min="508" max="508" width="47.140625" style="72" customWidth="1"/>
    <col min="509" max="509" width="10.42578125" style="72" bestFit="1" customWidth="1"/>
    <col min="510" max="510" width="11.7109375" style="72" customWidth="1"/>
    <col min="511" max="511" width="7.7109375" style="72" bestFit="1" customWidth="1"/>
    <col min="512" max="512" width="10.28515625" style="72" customWidth="1"/>
    <col min="513" max="513" width="10" style="72" customWidth="1"/>
    <col min="514" max="515" width="8.140625" style="72" customWidth="1"/>
    <col min="516" max="517" width="0" style="72" hidden="1" customWidth="1"/>
    <col min="518" max="518" width="10.42578125" style="72" customWidth="1"/>
    <col min="519" max="519" width="10.42578125" style="72" bestFit="1" customWidth="1"/>
    <col min="520" max="520" width="7.7109375" style="72" bestFit="1" customWidth="1"/>
    <col min="521" max="521" width="11.5703125" style="72" customWidth="1"/>
    <col min="522" max="522" width="9.140625" style="72"/>
    <col min="523" max="523" width="8.5703125" style="72" customWidth="1"/>
    <col min="524" max="524" width="8" style="72" customWidth="1"/>
    <col min="525" max="759" width="9.140625" style="72"/>
    <col min="760" max="760" width="7.28515625" style="72" bestFit="1" customWidth="1"/>
    <col min="761" max="761" width="6.7109375" style="72" customWidth="1"/>
    <col min="762" max="762" width="7.28515625" style="72" bestFit="1" customWidth="1"/>
    <col min="763" max="763" width="9.42578125" style="72" bestFit="1" customWidth="1"/>
    <col min="764" max="764" width="47.140625" style="72" customWidth="1"/>
    <col min="765" max="765" width="10.42578125" style="72" bestFit="1" customWidth="1"/>
    <col min="766" max="766" width="11.7109375" style="72" customWidth="1"/>
    <col min="767" max="767" width="7.7109375" style="72" bestFit="1" customWidth="1"/>
    <col min="768" max="768" width="10.28515625" style="72" customWidth="1"/>
    <col min="769" max="769" width="10" style="72" customWidth="1"/>
    <col min="770" max="771" width="8.140625" style="72" customWidth="1"/>
    <col min="772" max="773" width="0" style="72" hidden="1" customWidth="1"/>
    <col min="774" max="774" width="10.42578125" style="72" customWidth="1"/>
    <col min="775" max="775" width="10.42578125" style="72" bestFit="1" customWidth="1"/>
    <col min="776" max="776" width="7.7109375" style="72" bestFit="1" customWidth="1"/>
    <col min="777" max="777" width="11.5703125" style="72" customWidth="1"/>
    <col min="778" max="778" width="9.140625" style="72"/>
    <col min="779" max="779" width="8.5703125" style="72" customWidth="1"/>
    <col min="780" max="780" width="8" style="72" customWidth="1"/>
    <col min="781" max="1015" width="9.140625" style="72"/>
    <col min="1016" max="1016" width="7.28515625" style="72" bestFit="1" customWidth="1"/>
    <col min="1017" max="1017" width="6.7109375" style="72" customWidth="1"/>
    <col min="1018" max="1018" width="7.28515625" style="72" bestFit="1" customWidth="1"/>
    <col min="1019" max="1019" width="9.42578125" style="72" bestFit="1" customWidth="1"/>
    <col min="1020" max="1020" width="47.140625" style="72" customWidth="1"/>
    <col min="1021" max="1021" width="10.42578125" style="72" bestFit="1" customWidth="1"/>
    <col min="1022" max="1022" width="11.7109375" style="72" customWidth="1"/>
    <col min="1023" max="1023" width="7.7109375" style="72" bestFit="1" customWidth="1"/>
    <col min="1024" max="1024" width="10.28515625" style="72" customWidth="1"/>
    <col min="1025" max="1025" width="10" style="72" customWidth="1"/>
    <col min="1026" max="1027" width="8.140625" style="72" customWidth="1"/>
    <col min="1028" max="1029" width="0" style="72" hidden="1" customWidth="1"/>
    <col min="1030" max="1030" width="10.42578125" style="72" customWidth="1"/>
    <col min="1031" max="1031" width="10.42578125" style="72" bestFit="1" customWidth="1"/>
    <col min="1032" max="1032" width="7.7109375" style="72" bestFit="1" customWidth="1"/>
    <col min="1033" max="1033" width="11.5703125" style="72" customWidth="1"/>
    <col min="1034" max="1034" width="9.140625" style="72"/>
    <col min="1035" max="1035" width="8.5703125" style="72" customWidth="1"/>
    <col min="1036" max="1036" width="8" style="72" customWidth="1"/>
    <col min="1037" max="1271" width="9.140625" style="72"/>
    <col min="1272" max="1272" width="7.28515625" style="72" bestFit="1" customWidth="1"/>
    <col min="1273" max="1273" width="6.7109375" style="72" customWidth="1"/>
    <col min="1274" max="1274" width="7.28515625" style="72" bestFit="1" customWidth="1"/>
    <col min="1275" max="1275" width="9.42578125" style="72" bestFit="1" customWidth="1"/>
    <col min="1276" max="1276" width="47.140625" style="72" customWidth="1"/>
    <col min="1277" max="1277" width="10.42578125" style="72" bestFit="1" customWidth="1"/>
    <col min="1278" max="1278" width="11.7109375" style="72" customWidth="1"/>
    <col min="1279" max="1279" width="7.7109375" style="72" bestFit="1" customWidth="1"/>
    <col min="1280" max="1280" width="10.28515625" style="72" customWidth="1"/>
    <col min="1281" max="1281" width="10" style="72" customWidth="1"/>
    <col min="1282" max="1283" width="8.140625" style="72" customWidth="1"/>
    <col min="1284" max="1285" width="0" style="72" hidden="1" customWidth="1"/>
    <col min="1286" max="1286" width="10.42578125" style="72" customWidth="1"/>
    <col min="1287" max="1287" width="10.42578125" style="72" bestFit="1" customWidth="1"/>
    <col min="1288" max="1288" width="7.7109375" style="72" bestFit="1" customWidth="1"/>
    <col min="1289" max="1289" width="11.5703125" style="72" customWidth="1"/>
    <col min="1290" max="1290" width="9.140625" style="72"/>
    <col min="1291" max="1291" width="8.5703125" style="72" customWidth="1"/>
    <col min="1292" max="1292" width="8" style="72" customWidth="1"/>
    <col min="1293" max="1527" width="9.140625" style="72"/>
    <col min="1528" max="1528" width="7.28515625" style="72" bestFit="1" customWidth="1"/>
    <col min="1529" max="1529" width="6.7109375" style="72" customWidth="1"/>
    <col min="1530" max="1530" width="7.28515625" style="72" bestFit="1" customWidth="1"/>
    <col min="1531" max="1531" width="9.42578125" style="72" bestFit="1" customWidth="1"/>
    <col min="1532" max="1532" width="47.140625" style="72" customWidth="1"/>
    <col min="1533" max="1533" width="10.42578125" style="72" bestFit="1" customWidth="1"/>
    <col min="1534" max="1534" width="11.7109375" style="72" customWidth="1"/>
    <col min="1535" max="1535" width="7.7109375" style="72" bestFit="1" customWidth="1"/>
    <col min="1536" max="1536" width="10.28515625" style="72" customWidth="1"/>
    <col min="1537" max="1537" width="10" style="72" customWidth="1"/>
    <col min="1538" max="1539" width="8.140625" style="72" customWidth="1"/>
    <col min="1540" max="1541" width="0" style="72" hidden="1" customWidth="1"/>
    <col min="1542" max="1542" width="10.42578125" style="72" customWidth="1"/>
    <col min="1543" max="1543" width="10.42578125" style="72" bestFit="1" customWidth="1"/>
    <col min="1544" max="1544" width="7.7109375" style="72" bestFit="1" customWidth="1"/>
    <col min="1545" max="1545" width="11.5703125" style="72" customWidth="1"/>
    <col min="1546" max="1546" width="9.140625" style="72"/>
    <col min="1547" max="1547" width="8.5703125" style="72" customWidth="1"/>
    <col min="1548" max="1548" width="8" style="72" customWidth="1"/>
    <col min="1549" max="1783" width="9.140625" style="72"/>
    <col min="1784" max="1784" width="7.28515625" style="72" bestFit="1" customWidth="1"/>
    <col min="1785" max="1785" width="6.7109375" style="72" customWidth="1"/>
    <col min="1786" max="1786" width="7.28515625" style="72" bestFit="1" customWidth="1"/>
    <col min="1787" max="1787" width="9.42578125" style="72" bestFit="1" customWidth="1"/>
    <col min="1788" max="1788" width="47.140625" style="72" customWidth="1"/>
    <col min="1789" max="1789" width="10.42578125" style="72" bestFit="1" customWidth="1"/>
    <col min="1790" max="1790" width="11.7109375" style="72" customWidth="1"/>
    <col min="1791" max="1791" width="7.7109375" style="72" bestFit="1" customWidth="1"/>
    <col min="1792" max="1792" width="10.28515625" style="72" customWidth="1"/>
    <col min="1793" max="1793" width="10" style="72" customWidth="1"/>
    <col min="1794" max="1795" width="8.140625" style="72" customWidth="1"/>
    <col min="1796" max="1797" width="0" style="72" hidden="1" customWidth="1"/>
    <col min="1798" max="1798" width="10.42578125" style="72" customWidth="1"/>
    <col min="1799" max="1799" width="10.42578125" style="72" bestFit="1" customWidth="1"/>
    <col min="1800" max="1800" width="7.7109375" style="72" bestFit="1" customWidth="1"/>
    <col min="1801" max="1801" width="11.5703125" style="72" customWidth="1"/>
    <col min="1802" max="1802" width="9.140625" style="72"/>
    <col min="1803" max="1803" width="8.5703125" style="72" customWidth="1"/>
    <col min="1804" max="1804" width="8" style="72" customWidth="1"/>
    <col min="1805" max="2039" width="9.140625" style="72"/>
    <col min="2040" max="2040" width="7.28515625" style="72" bestFit="1" customWidth="1"/>
    <col min="2041" max="2041" width="6.7109375" style="72" customWidth="1"/>
    <col min="2042" max="2042" width="7.28515625" style="72" bestFit="1" customWidth="1"/>
    <col min="2043" max="2043" width="9.42578125" style="72" bestFit="1" customWidth="1"/>
    <col min="2044" max="2044" width="47.140625" style="72" customWidth="1"/>
    <col min="2045" max="2045" width="10.42578125" style="72" bestFit="1" customWidth="1"/>
    <col min="2046" max="2046" width="11.7109375" style="72" customWidth="1"/>
    <col min="2047" max="2047" width="7.7109375" style="72" bestFit="1" customWidth="1"/>
    <col min="2048" max="2048" width="10.28515625" style="72" customWidth="1"/>
    <col min="2049" max="2049" width="10" style="72" customWidth="1"/>
    <col min="2050" max="2051" width="8.140625" style="72" customWidth="1"/>
    <col min="2052" max="2053" width="0" style="72" hidden="1" customWidth="1"/>
    <col min="2054" max="2054" width="10.42578125" style="72" customWidth="1"/>
    <col min="2055" max="2055" width="10.42578125" style="72" bestFit="1" customWidth="1"/>
    <col min="2056" max="2056" width="7.7109375" style="72" bestFit="1" customWidth="1"/>
    <col min="2057" max="2057" width="11.5703125" style="72" customWidth="1"/>
    <col min="2058" max="2058" width="9.140625" style="72"/>
    <col min="2059" max="2059" width="8.5703125" style="72" customWidth="1"/>
    <col min="2060" max="2060" width="8" style="72" customWidth="1"/>
    <col min="2061" max="2295" width="9.140625" style="72"/>
    <col min="2296" max="2296" width="7.28515625" style="72" bestFit="1" customWidth="1"/>
    <col min="2297" max="2297" width="6.7109375" style="72" customWidth="1"/>
    <col min="2298" max="2298" width="7.28515625" style="72" bestFit="1" customWidth="1"/>
    <col min="2299" max="2299" width="9.42578125" style="72" bestFit="1" customWidth="1"/>
    <col min="2300" max="2300" width="47.140625" style="72" customWidth="1"/>
    <col min="2301" max="2301" width="10.42578125" style="72" bestFit="1" customWidth="1"/>
    <col min="2302" max="2302" width="11.7109375" style="72" customWidth="1"/>
    <col min="2303" max="2303" width="7.7109375" style="72" bestFit="1" customWidth="1"/>
    <col min="2304" max="2304" width="10.28515625" style="72" customWidth="1"/>
    <col min="2305" max="2305" width="10" style="72" customWidth="1"/>
    <col min="2306" max="2307" width="8.140625" style="72" customWidth="1"/>
    <col min="2308" max="2309" width="0" style="72" hidden="1" customWidth="1"/>
    <col min="2310" max="2310" width="10.42578125" style="72" customWidth="1"/>
    <col min="2311" max="2311" width="10.42578125" style="72" bestFit="1" customWidth="1"/>
    <col min="2312" max="2312" width="7.7109375" style="72" bestFit="1" customWidth="1"/>
    <col min="2313" max="2313" width="11.5703125" style="72" customWidth="1"/>
    <col min="2314" max="2314" width="9.140625" style="72"/>
    <col min="2315" max="2315" width="8.5703125" style="72" customWidth="1"/>
    <col min="2316" max="2316" width="8" style="72" customWidth="1"/>
    <col min="2317" max="2551" width="9.140625" style="72"/>
    <col min="2552" max="2552" width="7.28515625" style="72" bestFit="1" customWidth="1"/>
    <col min="2553" max="2553" width="6.7109375" style="72" customWidth="1"/>
    <col min="2554" max="2554" width="7.28515625" style="72" bestFit="1" customWidth="1"/>
    <col min="2555" max="2555" width="9.42578125" style="72" bestFit="1" customWidth="1"/>
    <col min="2556" max="2556" width="47.140625" style="72" customWidth="1"/>
    <col min="2557" max="2557" width="10.42578125" style="72" bestFit="1" customWidth="1"/>
    <col min="2558" max="2558" width="11.7109375" style="72" customWidth="1"/>
    <col min="2559" max="2559" width="7.7109375" style="72" bestFit="1" customWidth="1"/>
    <col min="2560" max="2560" width="10.28515625" style="72" customWidth="1"/>
    <col min="2561" max="2561" width="10" style="72" customWidth="1"/>
    <col min="2562" max="2563" width="8.140625" style="72" customWidth="1"/>
    <col min="2564" max="2565" width="0" style="72" hidden="1" customWidth="1"/>
    <col min="2566" max="2566" width="10.42578125" style="72" customWidth="1"/>
    <col min="2567" max="2567" width="10.42578125" style="72" bestFit="1" customWidth="1"/>
    <col min="2568" max="2568" width="7.7109375" style="72" bestFit="1" customWidth="1"/>
    <col min="2569" max="2569" width="11.5703125" style="72" customWidth="1"/>
    <col min="2570" max="2570" width="9.140625" style="72"/>
    <col min="2571" max="2571" width="8.5703125" style="72" customWidth="1"/>
    <col min="2572" max="2572" width="8" style="72" customWidth="1"/>
    <col min="2573" max="2807" width="9.140625" style="72"/>
    <col min="2808" max="2808" width="7.28515625" style="72" bestFit="1" customWidth="1"/>
    <col min="2809" max="2809" width="6.7109375" style="72" customWidth="1"/>
    <col min="2810" max="2810" width="7.28515625" style="72" bestFit="1" customWidth="1"/>
    <col min="2811" max="2811" width="9.42578125" style="72" bestFit="1" customWidth="1"/>
    <col min="2812" max="2812" width="47.140625" style="72" customWidth="1"/>
    <col min="2813" max="2813" width="10.42578125" style="72" bestFit="1" customWidth="1"/>
    <col min="2814" max="2814" width="11.7109375" style="72" customWidth="1"/>
    <col min="2815" max="2815" width="7.7109375" style="72" bestFit="1" customWidth="1"/>
    <col min="2816" max="2816" width="10.28515625" style="72" customWidth="1"/>
    <col min="2817" max="2817" width="10" style="72" customWidth="1"/>
    <col min="2818" max="2819" width="8.140625" style="72" customWidth="1"/>
    <col min="2820" max="2821" width="0" style="72" hidden="1" customWidth="1"/>
    <col min="2822" max="2822" width="10.42578125" style="72" customWidth="1"/>
    <col min="2823" max="2823" width="10.42578125" style="72" bestFit="1" customWidth="1"/>
    <col min="2824" max="2824" width="7.7109375" style="72" bestFit="1" customWidth="1"/>
    <col min="2825" max="2825" width="11.5703125" style="72" customWidth="1"/>
    <col min="2826" max="2826" width="9.140625" style="72"/>
    <col min="2827" max="2827" width="8.5703125" style="72" customWidth="1"/>
    <col min="2828" max="2828" width="8" style="72" customWidth="1"/>
    <col min="2829" max="3063" width="9.140625" style="72"/>
    <col min="3064" max="3064" width="7.28515625" style="72" bestFit="1" customWidth="1"/>
    <col min="3065" max="3065" width="6.7109375" style="72" customWidth="1"/>
    <col min="3066" max="3066" width="7.28515625" style="72" bestFit="1" customWidth="1"/>
    <col min="3067" max="3067" width="9.42578125" style="72" bestFit="1" customWidth="1"/>
    <col min="3068" max="3068" width="47.140625" style="72" customWidth="1"/>
    <col min="3069" max="3069" width="10.42578125" style="72" bestFit="1" customWidth="1"/>
    <col min="3070" max="3070" width="11.7109375" style="72" customWidth="1"/>
    <col min="3071" max="3071" width="7.7109375" style="72" bestFit="1" customWidth="1"/>
    <col min="3072" max="3072" width="10.28515625" style="72" customWidth="1"/>
    <col min="3073" max="3073" width="10" style="72" customWidth="1"/>
    <col min="3074" max="3075" width="8.140625" style="72" customWidth="1"/>
    <col min="3076" max="3077" width="0" style="72" hidden="1" customWidth="1"/>
    <col min="3078" max="3078" width="10.42578125" style="72" customWidth="1"/>
    <col min="3079" max="3079" width="10.42578125" style="72" bestFit="1" customWidth="1"/>
    <col min="3080" max="3080" width="7.7109375" style="72" bestFit="1" customWidth="1"/>
    <col min="3081" max="3081" width="11.5703125" style="72" customWidth="1"/>
    <col min="3082" max="3082" width="9.140625" style="72"/>
    <col min="3083" max="3083" width="8.5703125" style="72" customWidth="1"/>
    <col min="3084" max="3084" width="8" style="72" customWidth="1"/>
    <col min="3085" max="3319" width="9.140625" style="72"/>
    <col min="3320" max="3320" width="7.28515625" style="72" bestFit="1" customWidth="1"/>
    <col min="3321" max="3321" width="6.7109375" style="72" customWidth="1"/>
    <col min="3322" max="3322" width="7.28515625" style="72" bestFit="1" customWidth="1"/>
    <col min="3323" max="3323" width="9.42578125" style="72" bestFit="1" customWidth="1"/>
    <col min="3324" max="3324" width="47.140625" style="72" customWidth="1"/>
    <col min="3325" max="3325" width="10.42578125" style="72" bestFit="1" customWidth="1"/>
    <col min="3326" max="3326" width="11.7109375" style="72" customWidth="1"/>
    <col min="3327" max="3327" width="7.7109375" style="72" bestFit="1" customWidth="1"/>
    <col min="3328" max="3328" width="10.28515625" style="72" customWidth="1"/>
    <col min="3329" max="3329" width="10" style="72" customWidth="1"/>
    <col min="3330" max="3331" width="8.140625" style="72" customWidth="1"/>
    <col min="3332" max="3333" width="0" style="72" hidden="1" customWidth="1"/>
    <col min="3334" max="3334" width="10.42578125" style="72" customWidth="1"/>
    <col min="3335" max="3335" width="10.42578125" style="72" bestFit="1" customWidth="1"/>
    <col min="3336" max="3336" width="7.7109375" style="72" bestFit="1" customWidth="1"/>
    <col min="3337" max="3337" width="11.5703125" style="72" customWidth="1"/>
    <col min="3338" max="3338" width="9.140625" style="72"/>
    <col min="3339" max="3339" width="8.5703125" style="72" customWidth="1"/>
    <col min="3340" max="3340" width="8" style="72" customWidth="1"/>
    <col min="3341" max="3575" width="9.140625" style="72"/>
    <col min="3576" max="3576" width="7.28515625" style="72" bestFit="1" customWidth="1"/>
    <col min="3577" max="3577" width="6.7109375" style="72" customWidth="1"/>
    <col min="3578" max="3578" width="7.28515625" style="72" bestFit="1" customWidth="1"/>
    <col min="3579" max="3579" width="9.42578125" style="72" bestFit="1" customWidth="1"/>
    <col min="3580" max="3580" width="47.140625" style="72" customWidth="1"/>
    <col min="3581" max="3581" width="10.42578125" style="72" bestFit="1" customWidth="1"/>
    <col min="3582" max="3582" width="11.7109375" style="72" customWidth="1"/>
    <col min="3583" max="3583" width="7.7109375" style="72" bestFit="1" customWidth="1"/>
    <col min="3584" max="3584" width="10.28515625" style="72" customWidth="1"/>
    <col min="3585" max="3585" width="10" style="72" customWidth="1"/>
    <col min="3586" max="3587" width="8.140625" style="72" customWidth="1"/>
    <col min="3588" max="3589" width="0" style="72" hidden="1" customWidth="1"/>
    <col min="3590" max="3590" width="10.42578125" style="72" customWidth="1"/>
    <col min="3591" max="3591" width="10.42578125" style="72" bestFit="1" customWidth="1"/>
    <col min="3592" max="3592" width="7.7109375" style="72" bestFit="1" customWidth="1"/>
    <col min="3593" max="3593" width="11.5703125" style="72" customWidth="1"/>
    <col min="3594" max="3594" width="9.140625" style="72"/>
    <col min="3595" max="3595" width="8.5703125" style="72" customWidth="1"/>
    <col min="3596" max="3596" width="8" style="72" customWidth="1"/>
    <col min="3597" max="3831" width="9.140625" style="72"/>
    <col min="3832" max="3832" width="7.28515625" style="72" bestFit="1" customWidth="1"/>
    <col min="3833" max="3833" width="6.7109375" style="72" customWidth="1"/>
    <col min="3834" max="3834" width="7.28515625" style="72" bestFit="1" customWidth="1"/>
    <col min="3835" max="3835" width="9.42578125" style="72" bestFit="1" customWidth="1"/>
    <col min="3836" max="3836" width="47.140625" style="72" customWidth="1"/>
    <col min="3837" max="3837" width="10.42578125" style="72" bestFit="1" customWidth="1"/>
    <col min="3838" max="3838" width="11.7109375" style="72" customWidth="1"/>
    <col min="3839" max="3839" width="7.7109375" style="72" bestFit="1" customWidth="1"/>
    <col min="3840" max="3840" width="10.28515625" style="72" customWidth="1"/>
    <col min="3841" max="3841" width="10" style="72" customWidth="1"/>
    <col min="3842" max="3843" width="8.140625" style="72" customWidth="1"/>
    <col min="3844" max="3845" width="0" style="72" hidden="1" customWidth="1"/>
    <col min="3846" max="3846" width="10.42578125" style="72" customWidth="1"/>
    <col min="3847" max="3847" width="10.42578125" style="72" bestFit="1" customWidth="1"/>
    <col min="3848" max="3848" width="7.7109375" style="72" bestFit="1" customWidth="1"/>
    <col min="3849" max="3849" width="11.5703125" style="72" customWidth="1"/>
    <col min="3850" max="3850" width="9.140625" style="72"/>
    <col min="3851" max="3851" width="8.5703125" style="72" customWidth="1"/>
    <col min="3852" max="3852" width="8" style="72" customWidth="1"/>
    <col min="3853" max="4087" width="9.140625" style="72"/>
    <col min="4088" max="4088" width="7.28515625" style="72" bestFit="1" customWidth="1"/>
    <col min="4089" max="4089" width="6.7109375" style="72" customWidth="1"/>
    <col min="4090" max="4090" width="7.28515625" style="72" bestFit="1" customWidth="1"/>
    <col min="4091" max="4091" width="9.42578125" style="72" bestFit="1" customWidth="1"/>
    <col min="4092" max="4092" width="47.140625" style="72" customWidth="1"/>
    <col min="4093" max="4093" width="10.42578125" style="72" bestFit="1" customWidth="1"/>
    <col min="4094" max="4094" width="11.7109375" style="72" customWidth="1"/>
    <col min="4095" max="4095" width="7.7109375" style="72" bestFit="1" customWidth="1"/>
    <col min="4096" max="4096" width="10.28515625" style="72" customWidth="1"/>
    <col min="4097" max="4097" width="10" style="72" customWidth="1"/>
    <col min="4098" max="4099" width="8.140625" style="72" customWidth="1"/>
    <col min="4100" max="4101" width="0" style="72" hidden="1" customWidth="1"/>
    <col min="4102" max="4102" width="10.42578125" style="72" customWidth="1"/>
    <col min="4103" max="4103" width="10.42578125" style="72" bestFit="1" customWidth="1"/>
    <col min="4104" max="4104" width="7.7109375" style="72" bestFit="1" customWidth="1"/>
    <col min="4105" max="4105" width="11.5703125" style="72" customWidth="1"/>
    <col min="4106" max="4106" width="9.140625" style="72"/>
    <col min="4107" max="4107" width="8.5703125" style="72" customWidth="1"/>
    <col min="4108" max="4108" width="8" style="72" customWidth="1"/>
    <col min="4109" max="4343" width="9.140625" style="72"/>
    <col min="4344" max="4344" width="7.28515625" style="72" bestFit="1" customWidth="1"/>
    <col min="4345" max="4345" width="6.7109375" style="72" customWidth="1"/>
    <col min="4346" max="4346" width="7.28515625" style="72" bestFit="1" customWidth="1"/>
    <col min="4347" max="4347" width="9.42578125" style="72" bestFit="1" customWidth="1"/>
    <col min="4348" max="4348" width="47.140625" style="72" customWidth="1"/>
    <col min="4349" max="4349" width="10.42578125" style="72" bestFit="1" customWidth="1"/>
    <col min="4350" max="4350" width="11.7109375" style="72" customWidth="1"/>
    <col min="4351" max="4351" width="7.7109375" style="72" bestFit="1" customWidth="1"/>
    <col min="4352" max="4352" width="10.28515625" style="72" customWidth="1"/>
    <col min="4353" max="4353" width="10" style="72" customWidth="1"/>
    <col min="4354" max="4355" width="8.140625" style="72" customWidth="1"/>
    <col min="4356" max="4357" width="0" style="72" hidden="1" customWidth="1"/>
    <col min="4358" max="4358" width="10.42578125" style="72" customWidth="1"/>
    <col min="4359" max="4359" width="10.42578125" style="72" bestFit="1" customWidth="1"/>
    <col min="4360" max="4360" width="7.7109375" style="72" bestFit="1" customWidth="1"/>
    <col min="4361" max="4361" width="11.5703125" style="72" customWidth="1"/>
    <col min="4362" max="4362" width="9.140625" style="72"/>
    <col min="4363" max="4363" width="8.5703125" style="72" customWidth="1"/>
    <col min="4364" max="4364" width="8" style="72" customWidth="1"/>
    <col min="4365" max="4599" width="9.140625" style="72"/>
    <col min="4600" max="4600" width="7.28515625" style="72" bestFit="1" customWidth="1"/>
    <col min="4601" max="4601" width="6.7109375" style="72" customWidth="1"/>
    <col min="4602" max="4602" width="7.28515625" style="72" bestFit="1" customWidth="1"/>
    <col min="4603" max="4603" width="9.42578125" style="72" bestFit="1" customWidth="1"/>
    <col min="4604" max="4604" width="47.140625" style="72" customWidth="1"/>
    <col min="4605" max="4605" width="10.42578125" style="72" bestFit="1" customWidth="1"/>
    <col min="4606" max="4606" width="11.7109375" style="72" customWidth="1"/>
    <col min="4607" max="4607" width="7.7109375" style="72" bestFit="1" customWidth="1"/>
    <col min="4608" max="4608" width="10.28515625" style="72" customWidth="1"/>
    <col min="4609" max="4609" width="10" style="72" customWidth="1"/>
    <col min="4610" max="4611" width="8.140625" style="72" customWidth="1"/>
    <col min="4612" max="4613" width="0" style="72" hidden="1" customWidth="1"/>
    <col min="4614" max="4614" width="10.42578125" style="72" customWidth="1"/>
    <col min="4615" max="4615" width="10.42578125" style="72" bestFit="1" customWidth="1"/>
    <col min="4616" max="4616" width="7.7109375" style="72" bestFit="1" customWidth="1"/>
    <col min="4617" max="4617" width="11.5703125" style="72" customWidth="1"/>
    <col min="4618" max="4618" width="9.140625" style="72"/>
    <col min="4619" max="4619" width="8.5703125" style="72" customWidth="1"/>
    <col min="4620" max="4620" width="8" style="72" customWidth="1"/>
    <col min="4621" max="4855" width="9.140625" style="72"/>
    <col min="4856" max="4856" width="7.28515625" style="72" bestFit="1" customWidth="1"/>
    <col min="4857" max="4857" width="6.7109375" style="72" customWidth="1"/>
    <col min="4858" max="4858" width="7.28515625" style="72" bestFit="1" customWidth="1"/>
    <col min="4859" max="4859" width="9.42578125" style="72" bestFit="1" customWidth="1"/>
    <col min="4860" max="4860" width="47.140625" style="72" customWidth="1"/>
    <col min="4861" max="4861" width="10.42578125" style="72" bestFit="1" customWidth="1"/>
    <col min="4862" max="4862" width="11.7109375" style="72" customWidth="1"/>
    <col min="4863" max="4863" width="7.7109375" style="72" bestFit="1" customWidth="1"/>
    <col min="4864" max="4864" width="10.28515625" style="72" customWidth="1"/>
    <col min="4865" max="4865" width="10" style="72" customWidth="1"/>
    <col min="4866" max="4867" width="8.140625" style="72" customWidth="1"/>
    <col min="4868" max="4869" width="0" style="72" hidden="1" customWidth="1"/>
    <col min="4870" max="4870" width="10.42578125" style="72" customWidth="1"/>
    <col min="4871" max="4871" width="10.42578125" style="72" bestFit="1" customWidth="1"/>
    <col min="4872" max="4872" width="7.7109375" style="72" bestFit="1" customWidth="1"/>
    <col min="4873" max="4873" width="11.5703125" style="72" customWidth="1"/>
    <col min="4874" max="4874" width="9.140625" style="72"/>
    <col min="4875" max="4875" width="8.5703125" style="72" customWidth="1"/>
    <col min="4876" max="4876" width="8" style="72" customWidth="1"/>
    <col min="4877" max="5111" width="9.140625" style="72"/>
    <col min="5112" max="5112" width="7.28515625" style="72" bestFit="1" customWidth="1"/>
    <col min="5113" max="5113" width="6.7109375" style="72" customWidth="1"/>
    <col min="5114" max="5114" width="7.28515625" style="72" bestFit="1" customWidth="1"/>
    <col min="5115" max="5115" width="9.42578125" style="72" bestFit="1" customWidth="1"/>
    <col min="5116" max="5116" width="47.140625" style="72" customWidth="1"/>
    <col min="5117" max="5117" width="10.42578125" style="72" bestFit="1" customWidth="1"/>
    <col min="5118" max="5118" width="11.7109375" style="72" customWidth="1"/>
    <col min="5119" max="5119" width="7.7109375" style="72" bestFit="1" customWidth="1"/>
    <col min="5120" max="5120" width="10.28515625" style="72" customWidth="1"/>
    <col min="5121" max="5121" width="10" style="72" customWidth="1"/>
    <col min="5122" max="5123" width="8.140625" style="72" customWidth="1"/>
    <col min="5124" max="5125" width="0" style="72" hidden="1" customWidth="1"/>
    <col min="5126" max="5126" width="10.42578125" style="72" customWidth="1"/>
    <col min="5127" max="5127" width="10.42578125" style="72" bestFit="1" customWidth="1"/>
    <col min="5128" max="5128" width="7.7109375" style="72" bestFit="1" customWidth="1"/>
    <col min="5129" max="5129" width="11.5703125" style="72" customWidth="1"/>
    <col min="5130" max="5130" width="9.140625" style="72"/>
    <col min="5131" max="5131" width="8.5703125" style="72" customWidth="1"/>
    <col min="5132" max="5132" width="8" style="72" customWidth="1"/>
    <col min="5133" max="5367" width="9.140625" style="72"/>
    <col min="5368" max="5368" width="7.28515625" style="72" bestFit="1" customWidth="1"/>
    <col min="5369" max="5369" width="6.7109375" style="72" customWidth="1"/>
    <col min="5370" max="5370" width="7.28515625" style="72" bestFit="1" customWidth="1"/>
    <col min="5371" max="5371" width="9.42578125" style="72" bestFit="1" customWidth="1"/>
    <col min="5372" max="5372" width="47.140625" style="72" customWidth="1"/>
    <col min="5373" max="5373" width="10.42578125" style="72" bestFit="1" customWidth="1"/>
    <col min="5374" max="5374" width="11.7109375" style="72" customWidth="1"/>
    <col min="5375" max="5375" width="7.7109375" style="72" bestFit="1" customWidth="1"/>
    <col min="5376" max="5376" width="10.28515625" style="72" customWidth="1"/>
    <col min="5377" max="5377" width="10" style="72" customWidth="1"/>
    <col min="5378" max="5379" width="8.140625" style="72" customWidth="1"/>
    <col min="5380" max="5381" width="0" style="72" hidden="1" customWidth="1"/>
    <col min="5382" max="5382" width="10.42578125" style="72" customWidth="1"/>
    <col min="5383" max="5383" width="10.42578125" style="72" bestFit="1" customWidth="1"/>
    <col min="5384" max="5384" width="7.7109375" style="72" bestFit="1" customWidth="1"/>
    <col min="5385" max="5385" width="11.5703125" style="72" customWidth="1"/>
    <col min="5386" max="5386" width="9.140625" style="72"/>
    <col min="5387" max="5387" width="8.5703125" style="72" customWidth="1"/>
    <col min="5388" max="5388" width="8" style="72" customWidth="1"/>
    <col min="5389" max="5623" width="9.140625" style="72"/>
    <col min="5624" max="5624" width="7.28515625" style="72" bestFit="1" customWidth="1"/>
    <col min="5625" max="5625" width="6.7109375" style="72" customWidth="1"/>
    <col min="5626" max="5626" width="7.28515625" style="72" bestFit="1" customWidth="1"/>
    <col min="5627" max="5627" width="9.42578125" style="72" bestFit="1" customWidth="1"/>
    <col min="5628" max="5628" width="47.140625" style="72" customWidth="1"/>
    <col min="5629" max="5629" width="10.42578125" style="72" bestFit="1" customWidth="1"/>
    <col min="5630" max="5630" width="11.7109375" style="72" customWidth="1"/>
    <col min="5631" max="5631" width="7.7109375" style="72" bestFit="1" customWidth="1"/>
    <col min="5632" max="5632" width="10.28515625" style="72" customWidth="1"/>
    <col min="5633" max="5633" width="10" style="72" customWidth="1"/>
    <col min="5634" max="5635" width="8.140625" style="72" customWidth="1"/>
    <col min="5636" max="5637" width="0" style="72" hidden="1" customWidth="1"/>
    <col min="5638" max="5638" width="10.42578125" style="72" customWidth="1"/>
    <col min="5639" max="5639" width="10.42578125" style="72" bestFit="1" customWidth="1"/>
    <col min="5640" max="5640" width="7.7109375" style="72" bestFit="1" customWidth="1"/>
    <col min="5641" max="5641" width="11.5703125" style="72" customWidth="1"/>
    <col min="5642" max="5642" width="9.140625" style="72"/>
    <col min="5643" max="5643" width="8.5703125" style="72" customWidth="1"/>
    <col min="5644" max="5644" width="8" style="72" customWidth="1"/>
    <col min="5645" max="5879" width="9.140625" style="72"/>
    <col min="5880" max="5880" width="7.28515625" style="72" bestFit="1" customWidth="1"/>
    <col min="5881" max="5881" width="6.7109375" style="72" customWidth="1"/>
    <col min="5882" max="5882" width="7.28515625" style="72" bestFit="1" customWidth="1"/>
    <col min="5883" max="5883" width="9.42578125" style="72" bestFit="1" customWidth="1"/>
    <col min="5884" max="5884" width="47.140625" style="72" customWidth="1"/>
    <col min="5885" max="5885" width="10.42578125" style="72" bestFit="1" customWidth="1"/>
    <col min="5886" max="5886" width="11.7109375" style="72" customWidth="1"/>
    <col min="5887" max="5887" width="7.7109375" style="72" bestFit="1" customWidth="1"/>
    <col min="5888" max="5888" width="10.28515625" style="72" customWidth="1"/>
    <col min="5889" max="5889" width="10" style="72" customWidth="1"/>
    <col min="5890" max="5891" width="8.140625" style="72" customWidth="1"/>
    <col min="5892" max="5893" width="0" style="72" hidden="1" customWidth="1"/>
    <col min="5894" max="5894" width="10.42578125" style="72" customWidth="1"/>
    <col min="5895" max="5895" width="10.42578125" style="72" bestFit="1" customWidth="1"/>
    <col min="5896" max="5896" width="7.7109375" style="72" bestFit="1" customWidth="1"/>
    <col min="5897" max="5897" width="11.5703125" style="72" customWidth="1"/>
    <col min="5898" max="5898" width="9.140625" style="72"/>
    <col min="5899" max="5899" width="8.5703125" style="72" customWidth="1"/>
    <col min="5900" max="5900" width="8" style="72" customWidth="1"/>
    <col min="5901" max="6135" width="9.140625" style="72"/>
    <col min="6136" max="6136" width="7.28515625" style="72" bestFit="1" customWidth="1"/>
    <col min="6137" max="6137" width="6.7109375" style="72" customWidth="1"/>
    <col min="6138" max="6138" width="7.28515625" style="72" bestFit="1" customWidth="1"/>
    <col min="6139" max="6139" width="9.42578125" style="72" bestFit="1" customWidth="1"/>
    <col min="6140" max="6140" width="47.140625" style="72" customWidth="1"/>
    <col min="6141" max="6141" width="10.42578125" style="72" bestFit="1" customWidth="1"/>
    <col min="6142" max="6142" width="11.7109375" style="72" customWidth="1"/>
    <col min="6143" max="6143" width="7.7109375" style="72" bestFit="1" customWidth="1"/>
    <col min="6144" max="6144" width="10.28515625" style="72" customWidth="1"/>
    <col min="6145" max="6145" width="10" style="72" customWidth="1"/>
    <col min="6146" max="6147" width="8.140625" style="72" customWidth="1"/>
    <col min="6148" max="6149" width="0" style="72" hidden="1" customWidth="1"/>
    <col min="6150" max="6150" width="10.42578125" style="72" customWidth="1"/>
    <col min="6151" max="6151" width="10.42578125" style="72" bestFit="1" customWidth="1"/>
    <col min="6152" max="6152" width="7.7109375" style="72" bestFit="1" customWidth="1"/>
    <col min="6153" max="6153" width="11.5703125" style="72" customWidth="1"/>
    <col min="6154" max="6154" width="9.140625" style="72"/>
    <col min="6155" max="6155" width="8.5703125" style="72" customWidth="1"/>
    <col min="6156" max="6156" width="8" style="72" customWidth="1"/>
    <col min="6157" max="6391" width="9.140625" style="72"/>
    <col min="6392" max="6392" width="7.28515625" style="72" bestFit="1" customWidth="1"/>
    <col min="6393" max="6393" width="6.7109375" style="72" customWidth="1"/>
    <col min="6394" max="6394" width="7.28515625" style="72" bestFit="1" customWidth="1"/>
    <col min="6395" max="6395" width="9.42578125" style="72" bestFit="1" customWidth="1"/>
    <col min="6396" max="6396" width="47.140625" style="72" customWidth="1"/>
    <col min="6397" max="6397" width="10.42578125" style="72" bestFit="1" customWidth="1"/>
    <col min="6398" max="6398" width="11.7109375" style="72" customWidth="1"/>
    <col min="6399" max="6399" width="7.7109375" style="72" bestFit="1" customWidth="1"/>
    <col min="6400" max="6400" width="10.28515625" style="72" customWidth="1"/>
    <col min="6401" max="6401" width="10" style="72" customWidth="1"/>
    <col min="6402" max="6403" width="8.140625" style="72" customWidth="1"/>
    <col min="6404" max="6405" width="0" style="72" hidden="1" customWidth="1"/>
    <col min="6406" max="6406" width="10.42578125" style="72" customWidth="1"/>
    <col min="6407" max="6407" width="10.42578125" style="72" bestFit="1" customWidth="1"/>
    <col min="6408" max="6408" width="7.7109375" style="72" bestFit="1" customWidth="1"/>
    <col min="6409" max="6409" width="11.5703125" style="72" customWidth="1"/>
    <col min="6410" max="6410" width="9.140625" style="72"/>
    <col min="6411" max="6411" width="8.5703125" style="72" customWidth="1"/>
    <col min="6412" max="6412" width="8" style="72" customWidth="1"/>
    <col min="6413" max="6647" width="9.140625" style="72"/>
    <col min="6648" max="6648" width="7.28515625" style="72" bestFit="1" customWidth="1"/>
    <col min="6649" max="6649" width="6.7109375" style="72" customWidth="1"/>
    <col min="6650" max="6650" width="7.28515625" style="72" bestFit="1" customWidth="1"/>
    <col min="6651" max="6651" width="9.42578125" style="72" bestFit="1" customWidth="1"/>
    <col min="6652" max="6652" width="47.140625" style="72" customWidth="1"/>
    <col min="6653" max="6653" width="10.42578125" style="72" bestFit="1" customWidth="1"/>
    <col min="6654" max="6654" width="11.7109375" style="72" customWidth="1"/>
    <col min="6655" max="6655" width="7.7109375" style="72" bestFit="1" customWidth="1"/>
    <col min="6656" max="6656" width="10.28515625" style="72" customWidth="1"/>
    <col min="6657" max="6657" width="10" style="72" customWidth="1"/>
    <col min="6658" max="6659" width="8.140625" style="72" customWidth="1"/>
    <col min="6660" max="6661" width="0" style="72" hidden="1" customWidth="1"/>
    <col min="6662" max="6662" width="10.42578125" style="72" customWidth="1"/>
    <col min="6663" max="6663" width="10.42578125" style="72" bestFit="1" customWidth="1"/>
    <col min="6664" max="6664" width="7.7109375" style="72" bestFit="1" customWidth="1"/>
    <col min="6665" max="6665" width="11.5703125" style="72" customWidth="1"/>
    <col min="6666" max="6666" width="9.140625" style="72"/>
    <col min="6667" max="6667" width="8.5703125" style="72" customWidth="1"/>
    <col min="6668" max="6668" width="8" style="72" customWidth="1"/>
    <col min="6669" max="6903" width="9.140625" style="72"/>
    <col min="6904" max="6904" width="7.28515625" style="72" bestFit="1" customWidth="1"/>
    <col min="6905" max="6905" width="6.7109375" style="72" customWidth="1"/>
    <col min="6906" max="6906" width="7.28515625" style="72" bestFit="1" customWidth="1"/>
    <col min="6907" max="6907" width="9.42578125" style="72" bestFit="1" customWidth="1"/>
    <col min="6908" max="6908" width="47.140625" style="72" customWidth="1"/>
    <col min="6909" max="6909" width="10.42578125" style="72" bestFit="1" customWidth="1"/>
    <col min="6910" max="6910" width="11.7109375" style="72" customWidth="1"/>
    <col min="6911" max="6911" width="7.7109375" style="72" bestFit="1" customWidth="1"/>
    <col min="6912" max="6912" width="10.28515625" style="72" customWidth="1"/>
    <col min="6913" max="6913" width="10" style="72" customWidth="1"/>
    <col min="6914" max="6915" width="8.140625" style="72" customWidth="1"/>
    <col min="6916" max="6917" width="0" style="72" hidden="1" customWidth="1"/>
    <col min="6918" max="6918" width="10.42578125" style="72" customWidth="1"/>
    <col min="6919" max="6919" width="10.42578125" style="72" bestFit="1" customWidth="1"/>
    <col min="6920" max="6920" width="7.7109375" style="72" bestFit="1" customWidth="1"/>
    <col min="6921" max="6921" width="11.5703125" style="72" customWidth="1"/>
    <col min="6922" max="6922" width="9.140625" style="72"/>
    <col min="6923" max="6923" width="8.5703125" style="72" customWidth="1"/>
    <col min="6924" max="6924" width="8" style="72" customWidth="1"/>
    <col min="6925" max="7159" width="9.140625" style="72"/>
    <col min="7160" max="7160" width="7.28515625" style="72" bestFit="1" customWidth="1"/>
    <col min="7161" max="7161" width="6.7109375" style="72" customWidth="1"/>
    <col min="7162" max="7162" width="7.28515625" style="72" bestFit="1" customWidth="1"/>
    <col min="7163" max="7163" width="9.42578125" style="72" bestFit="1" customWidth="1"/>
    <col min="7164" max="7164" width="47.140625" style="72" customWidth="1"/>
    <col min="7165" max="7165" width="10.42578125" style="72" bestFit="1" customWidth="1"/>
    <col min="7166" max="7166" width="11.7109375" style="72" customWidth="1"/>
    <col min="7167" max="7167" width="7.7109375" style="72" bestFit="1" customWidth="1"/>
    <col min="7168" max="7168" width="10.28515625" style="72" customWidth="1"/>
    <col min="7169" max="7169" width="10" style="72" customWidth="1"/>
    <col min="7170" max="7171" width="8.140625" style="72" customWidth="1"/>
    <col min="7172" max="7173" width="0" style="72" hidden="1" customWidth="1"/>
    <col min="7174" max="7174" width="10.42578125" style="72" customWidth="1"/>
    <col min="7175" max="7175" width="10.42578125" style="72" bestFit="1" customWidth="1"/>
    <col min="7176" max="7176" width="7.7109375" style="72" bestFit="1" customWidth="1"/>
    <col min="7177" max="7177" width="11.5703125" style="72" customWidth="1"/>
    <col min="7178" max="7178" width="9.140625" style="72"/>
    <col min="7179" max="7179" width="8.5703125" style="72" customWidth="1"/>
    <col min="7180" max="7180" width="8" style="72" customWidth="1"/>
    <col min="7181" max="7415" width="9.140625" style="72"/>
    <col min="7416" max="7416" width="7.28515625" style="72" bestFit="1" customWidth="1"/>
    <col min="7417" max="7417" width="6.7109375" style="72" customWidth="1"/>
    <col min="7418" max="7418" width="7.28515625" style="72" bestFit="1" customWidth="1"/>
    <col min="7419" max="7419" width="9.42578125" style="72" bestFit="1" customWidth="1"/>
    <col min="7420" max="7420" width="47.140625" style="72" customWidth="1"/>
    <col min="7421" max="7421" width="10.42578125" style="72" bestFit="1" customWidth="1"/>
    <col min="7422" max="7422" width="11.7109375" style="72" customWidth="1"/>
    <col min="7423" max="7423" width="7.7109375" style="72" bestFit="1" customWidth="1"/>
    <col min="7424" max="7424" width="10.28515625" style="72" customWidth="1"/>
    <col min="7425" max="7425" width="10" style="72" customWidth="1"/>
    <col min="7426" max="7427" width="8.140625" style="72" customWidth="1"/>
    <col min="7428" max="7429" width="0" style="72" hidden="1" customWidth="1"/>
    <col min="7430" max="7430" width="10.42578125" style="72" customWidth="1"/>
    <col min="7431" max="7431" width="10.42578125" style="72" bestFit="1" customWidth="1"/>
    <col min="7432" max="7432" width="7.7109375" style="72" bestFit="1" customWidth="1"/>
    <col min="7433" max="7433" width="11.5703125" style="72" customWidth="1"/>
    <col min="7434" max="7434" width="9.140625" style="72"/>
    <col min="7435" max="7435" width="8.5703125" style="72" customWidth="1"/>
    <col min="7436" max="7436" width="8" style="72" customWidth="1"/>
    <col min="7437" max="7671" width="9.140625" style="72"/>
    <col min="7672" max="7672" width="7.28515625" style="72" bestFit="1" customWidth="1"/>
    <col min="7673" max="7673" width="6.7109375" style="72" customWidth="1"/>
    <col min="7674" max="7674" width="7.28515625" style="72" bestFit="1" customWidth="1"/>
    <col min="7675" max="7675" width="9.42578125" style="72" bestFit="1" customWidth="1"/>
    <col min="7676" max="7676" width="47.140625" style="72" customWidth="1"/>
    <col min="7677" max="7677" width="10.42578125" style="72" bestFit="1" customWidth="1"/>
    <col min="7678" max="7678" width="11.7109375" style="72" customWidth="1"/>
    <col min="7679" max="7679" width="7.7109375" style="72" bestFit="1" customWidth="1"/>
    <col min="7680" max="7680" width="10.28515625" style="72" customWidth="1"/>
    <col min="7681" max="7681" width="10" style="72" customWidth="1"/>
    <col min="7682" max="7683" width="8.140625" style="72" customWidth="1"/>
    <col min="7684" max="7685" width="0" style="72" hidden="1" customWidth="1"/>
    <col min="7686" max="7686" width="10.42578125" style="72" customWidth="1"/>
    <col min="7687" max="7687" width="10.42578125" style="72" bestFit="1" customWidth="1"/>
    <col min="7688" max="7688" width="7.7109375" style="72" bestFit="1" customWidth="1"/>
    <col min="7689" max="7689" width="11.5703125" style="72" customWidth="1"/>
    <col min="7690" max="7690" width="9.140625" style="72"/>
    <col min="7691" max="7691" width="8.5703125" style="72" customWidth="1"/>
    <col min="7692" max="7692" width="8" style="72" customWidth="1"/>
    <col min="7693" max="7927" width="9.140625" style="72"/>
    <col min="7928" max="7928" width="7.28515625" style="72" bestFit="1" customWidth="1"/>
    <col min="7929" max="7929" width="6.7109375" style="72" customWidth="1"/>
    <col min="7930" max="7930" width="7.28515625" style="72" bestFit="1" customWidth="1"/>
    <col min="7931" max="7931" width="9.42578125" style="72" bestFit="1" customWidth="1"/>
    <col min="7932" max="7932" width="47.140625" style="72" customWidth="1"/>
    <col min="7933" max="7933" width="10.42578125" style="72" bestFit="1" customWidth="1"/>
    <col min="7934" max="7934" width="11.7109375" style="72" customWidth="1"/>
    <col min="7935" max="7935" width="7.7109375" style="72" bestFit="1" customWidth="1"/>
    <col min="7936" max="7936" width="10.28515625" style="72" customWidth="1"/>
    <col min="7937" max="7937" width="10" style="72" customWidth="1"/>
    <col min="7938" max="7939" width="8.140625" style="72" customWidth="1"/>
    <col min="7940" max="7941" width="0" style="72" hidden="1" customWidth="1"/>
    <col min="7942" max="7942" width="10.42578125" style="72" customWidth="1"/>
    <col min="7943" max="7943" width="10.42578125" style="72" bestFit="1" customWidth="1"/>
    <col min="7944" max="7944" width="7.7109375" style="72" bestFit="1" customWidth="1"/>
    <col min="7945" max="7945" width="11.5703125" style="72" customWidth="1"/>
    <col min="7946" max="7946" width="9.140625" style="72"/>
    <col min="7947" max="7947" width="8.5703125" style="72" customWidth="1"/>
    <col min="7948" max="7948" width="8" style="72" customWidth="1"/>
    <col min="7949" max="8183" width="9.140625" style="72"/>
    <col min="8184" max="8184" width="7.28515625" style="72" bestFit="1" customWidth="1"/>
    <col min="8185" max="8185" width="6.7109375" style="72" customWidth="1"/>
    <col min="8186" max="8186" width="7.28515625" style="72" bestFit="1" customWidth="1"/>
    <col min="8187" max="8187" width="9.42578125" style="72" bestFit="1" customWidth="1"/>
    <col min="8188" max="8188" width="47.140625" style="72" customWidth="1"/>
    <col min="8189" max="8189" width="10.42578125" style="72" bestFit="1" customWidth="1"/>
    <col min="8190" max="8190" width="11.7109375" style="72" customWidth="1"/>
    <col min="8191" max="8191" width="7.7109375" style="72" bestFit="1" customWidth="1"/>
    <col min="8192" max="8192" width="10.28515625" style="72" customWidth="1"/>
    <col min="8193" max="8193" width="10" style="72" customWidth="1"/>
    <col min="8194" max="8195" width="8.140625" style="72" customWidth="1"/>
    <col min="8196" max="8197" width="0" style="72" hidden="1" customWidth="1"/>
    <col min="8198" max="8198" width="10.42578125" style="72" customWidth="1"/>
    <col min="8199" max="8199" width="10.42578125" style="72" bestFit="1" customWidth="1"/>
    <col min="8200" max="8200" width="7.7109375" style="72" bestFit="1" customWidth="1"/>
    <col min="8201" max="8201" width="11.5703125" style="72" customWidth="1"/>
    <col min="8202" max="8202" width="9.140625" style="72"/>
    <col min="8203" max="8203" width="8.5703125" style="72" customWidth="1"/>
    <col min="8204" max="8204" width="8" style="72" customWidth="1"/>
    <col min="8205" max="8439" width="9.140625" style="72"/>
    <col min="8440" max="8440" width="7.28515625" style="72" bestFit="1" customWidth="1"/>
    <col min="8441" max="8441" width="6.7109375" style="72" customWidth="1"/>
    <col min="8442" max="8442" width="7.28515625" style="72" bestFit="1" customWidth="1"/>
    <col min="8443" max="8443" width="9.42578125" style="72" bestFit="1" customWidth="1"/>
    <col min="8444" max="8444" width="47.140625" style="72" customWidth="1"/>
    <col min="8445" max="8445" width="10.42578125" style="72" bestFit="1" customWidth="1"/>
    <col min="8446" max="8446" width="11.7109375" style="72" customWidth="1"/>
    <col min="8447" max="8447" width="7.7109375" style="72" bestFit="1" customWidth="1"/>
    <col min="8448" max="8448" width="10.28515625" style="72" customWidth="1"/>
    <col min="8449" max="8449" width="10" style="72" customWidth="1"/>
    <col min="8450" max="8451" width="8.140625" style="72" customWidth="1"/>
    <col min="8452" max="8453" width="0" style="72" hidden="1" customWidth="1"/>
    <col min="8454" max="8454" width="10.42578125" style="72" customWidth="1"/>
    <col min="8455" max="8455" width="10.42578125" style="72" bestFit="1" customWidth="1"/>
    <col min="8456" max="8456" width="7.7109375" style="72" bestFit="1" customWidth="1"/>
    <col min="8457" max="8457" width="11.5703125" style="72" customWidth="1"/>
    <col min="8458" max="8458" width="9.140625" style="72"/>
    <col min="8459" max="8459" width="8.5703125" style="72" customWidth="1"/>
    <col min="8460" max="8460" width="8" style="72" customWidth="1"/>
    <col min="8461" max="8695" width="9.140625" style="72"/>
    <col min="8696" max="8696" width="7.28515625" style="72" bestFit="1" customWidth="1"/>
    <col min="8697" max="8697" width="6.7109375" style="72" customWidth="1"/>
    <col min="8698" max="8698" width="7.28515625" style="72" bestFit="1" customWidth="1"/>
    <col min="8699" max="8699" width="9.42578125" style="72" bestFit="1" customWidth="1"/>
    <col min="8700" max="8700" width="47.140625" style="72" customWidth="1"/>
    <col min="8701" max="8701" width="10.42578125" style="72" bestFit="1" customWidth="1"/>
    <col min="8702" max="8702" width="11.7109375" style="72" customWidth="1"/>
    <col min="8703" max="8703" width="7.7109375" style="72" bestFit="1" customWidth="1"/>
    <col min="8704" max="8704" width="10.28515625" style="72" customWidth="1"/>
    <col min="8705" max="8705" width="10" style="72" customWidth="1"/>
    <col min="8706" max="8707" width="8.140625" style="72" customWidth="1"/>
    <col min="8708" max="8709" width="0" style="72" hidden="1" customWidth="1"/>
    <col min="8710" max="8710" width="10.42578125" style="72" customWidth="1"/>
    <col min="8711" max="8711" width="10.42578125" style="72" bestFit="1" customWidth="1"/>
    <col min="8712" max="8712" width="7.7109375" style="72" bestFit="1" customWidth="1"/>
    <col min="8713" max="8713" width="11.5703125" style="72" customWidth="1"/>
    <col min="8714" max="8714" width="9.140625" style="72"/>
    <col min="8715" max="8715" width="8.5703125" style="72" customWidth="1"/>
    <col min="8716" max="8716" width="8" style="72" customWidth="1"/>
    <col min="8717" max="8951" width="9.140625" style="72"/>
    <col min="8952" max="8952" width="7.28515625" style="72" bestFit="1" customWidth="1"/>
    <col min="8953" max="8953" width="6.7109375" style="72" customWidth="1"/>
    <col min="8954" max="8954" width="7.28515625" style="72" bestFit="1" customWidth="1"/>
    <col min="8955" max="8955" width="9.42578125" style="72" bestFit="1" customWidth="1"/>
    <col min="8956" max="8956" width="47.140625" style="72" customWidth="1"/>
    <col min="8957" max="8957" width="10.42578125" style="72" bestFit="1" customWidth="1"/>
    <col min="8958" max="8958" width="11.7109375" style="72" customWidth="1"/>
    <col min="8959" max="8959" width="7.7109375" style="72" bestFit="1" customWidth="1"/>
    <col min="8960" max="8960" width="10.28515625" style="72" customWidth="1"/>
    <col min="8961" max="8961" width="10" style="72" customWidth="1"/>
    <col min="8962" max="8963" width="8.140625" style="72" customWidth="1"/>
    <col min="8964" max="8965" width="0" style="72" hidden="1" customWidth="1"/>
    <col min="8966" max="8966" width="10.42578125" style="72" customWidth="1"/>
    <col min="8967" max="8967" width="10.42578125" style="72" bestFit="1" customWidth="1"/>
    <col min="8968" max="8968" width="7.7109375" style="72" bestFit="1" customWidth="1"/>
    <col min="8969" max="8969" width="11.5703125" style="72" customWidth="1"/>
    <col min="8970" max="8970" width="9.140625" style="72"/>
    <col min="8971" max="8971" width="8.5703125" style="72" customWidth="1"/>
    <col min="8972" max="8972" width="8" style="72" customWidth="1"/>
    <col min="8973" max="9207" width="9.140625" style="72"/>
    <col min="9208" max="9208" width="7.28515625" style="72" bestFit="1" customWidth="1"/>
    <col min="9209" max="9209" width="6.7109375" style="72" customWidth="1"/>
    <col min="9210" max="9210" width="7.28515625" style="72" bestFit="1" customWidth="1"/>
    <col min="9211" max="9211" width="9.42578125" style="72" bestFit="1" customWidth="1"/>
    <col min="9212" max="9212" width="47.140625" style="72" customWidth="1"/>
    <col min="9213" max="9213" width="10.42578125" style="72" bestFit="1" customWidth="1"/>
    <col min="9214" max="9214" width="11.7109375" style="72" customWidth="1"/>
    <col min="9215" max="9215" width="7.7109375" style="72" bestFit="1" customWidth="1"/>
    <col min="9216" max="9216" width="10.28515625" style="72" customWidth="1"/>
    <col min="9217" max="9217" width="10" style="72" customWidth="1"/>
    <col min="9218" max="9219" width="8.140625" style="72" customWidth="1"/>
    <col min="9220" max="9221" width="0" style="72" hidden="1" customWidth="1"/>
    <col min="9222" max="9222" width="10.42578125" style="72" customWidth="1"/>
    <col min="9223" max="9223" width="10.42578125" style="72" bestFit="1" customWidth="1"/>
    <col min="9224" max="9224" width="7.7109375" style="72" bestFit="1" customWidth="1"/>
    <col min="9225" max="9225" width="11.5703125" style="72" customWidth="1"/>
    <col min="9226" max="9226" width="9.140625" style="72"/>
    <col min="9227" max="9227" width="8.5703125" style="72" customWidth="1"/>
    <col min="9228" max="9228" width="8" style="72" customWidth="1"/>
    <col min="9229" max="9463" width="9.140625" style="72"/>
    <col min="9464" max="9464" width="7.28515625" style="72" bestFit="1" customWidth="1"/>
    <col min="9465" max="9465" width="6.7109375" style="72" customWidth="1"/>
    <col min="9466" max="9466" width="7.28515625" style="72" bestFit="1" customWidth="1"/>
    <col min="9467" max="9467" width="9.42578125" style="72" bestFit="1" customWidth="1"/>
    <col min="9468" max="9468" width="47.140625" style="72" customWidth="1"/>
    <col min="9469" max="9469" width="10.42578125" style="72" bestFit="1" customWidth="1"/>
    <col min="9470" max="9470" width="11.7109375" style="72" customWidth="1"/>
    <col min="9471" max="9471" width="7.7109375" style="72" bestFit="1" customWidth="1"/>
    <col min="9472" max="9472" width="10.28515625" style="72" customWidth="1"/>
    <col min="9473" max="9473" width="10" style="72" customWidth="1"/>
    <col min="9474" max="9475" width="8.140625" style="72" customWidth="1"/>
    <col min="9476" max="9477" width="0" style="72" hidden="1" customWidth="1"/>
    <col min="9478" max="9478" width="10.42578125" style="72" customWidth="1"/>
    <col min="9479" max="9479" width="10.42578125" style="72" bestFit="1" customWidth="1"/>
    <col min="9480" max="9480" width="7.7109375" style="72" bestFit="1" customWidth="1"/>
    <col min="9481" max="9481" width="11.5703125" style="72" customWidth="1"/>
    <col min="9482" max="9482" width="9.140625" style="72"/>
    <col min="9483" max="9483" width="8.5703125" style="72" customWidth="1"/>
    <col min="9484" max="9484" width="8" style="72" customWidth="1"/>
    <col min="9485" max="9719" width="9.140625" style="72"/>
    <col min="9720" max="9720" width="7.28515625" style="72" bestFit="1" customWidth="1"/>
    <col min="9721" max="9721" width="6.7109375" style="72" customWidth="1"/>
    <col min="9722" max="9722" width="7.28515625" style="72" bestFit="1" customWidth="1"/>
    <col min="9723" max="9723" width="9.42578125" style="72" bestFit="1" customWidth="1"/>
    <col min="9724" max="9724" width="47.140625" style="72" customWidth="1"/>
    <col min="9725" max="9725" width="10.42578125" style="72" bestFit="1" customWidth="1"/>
    <col min="9726" max="9726" width="11.7109375" style="72" customWidth="1"/>
    <col min="9727" max="9727" width="7.7109375" style="72" bestFit="1" customWidth="1"/>
    <col min="9728" max="9728" width="10.28515625" style="72" customWidth="1"/>
    <col min="9729" max="9729" width="10" style="72" customWidth="1"/>
    <col min="9730" max="9731" width="8.140625" style="72" customWidth="1"/>
    <col min="9732" max="9733" width="0" style="72" hidden="1" customWidth="1"/>
    <col min="9734" max="9734" width="10.42578125" style="72" customWidth="1"/>
    <col min="9735" max="9735" width="10.42578125" style="72" bestFit="1" customWidth="1"/>
    <col min="9736" max="9736" width="7.7109375" style="72" bestFit="1" customWidth="1"/>
    <col min="9737" max="9737" width="11.5703125" style="72" customWidth="1"/>
    <col min="9738" max="9738" width="9.140625" style="72"/>
    <col min="9739" max="9739" width="8.5703125" style="72" customWidth="1"/>
    <col min="9740" max="9740" width="8" style="72" customWidth="1"/>
    <col min="9741" max="9975" width="9.140625" style="72"/>
    <col min="9976" max="9976" width="7.28515625" style="72" bestFit="1" customWidth="1"/>
    <col min="9977" max="9977" width="6.7109375" style="72" customWidth="1"/>
    <col min="9978" max="9978" width="7.28515625" style="72" bestFit="1" customWidth="1"/>
    <col min="9979" max="9979" width="9.42578125" style="72" bestFit="1" customWidth="1"/>
    <col min="9980" max="9980" width="47.140625" style="72" customWidth="1"/>
    <col min="9981" max="9981" width="10.42578125" style="72" bestFit="1" customWidth="1"/>
    <col min="9982" max="9982" width="11.7109375" style="72" customWidth="1"/>
    <col min="9983" max="9983" width="7.7109375" style="72" bestFit="1" customWidth="1"/>
    <col min="9984" max="9984" width="10.28515625" style="72" customWidth="1"/>
    <col min="9985" max="9985" width="10" style="72" customWidth="1"/>
    <col min="9986" max="9987" width="8.140625" style="72" customWidth="1"/>
    <col min="9988" max="9989" width="0" style="72" hidden="1" customWidth="1"/>
    <col min="9990" max="9990" width="10.42578125" style="72" customWidth="1"/>
    <col min="9991" max="9991" width="10.42578125" style="72" bestFit="1" customWidth="1"/>
    <col min="9992" max="9992" width="7.7109375" style="72" bestFit="1" customWidth="1"/>
    <col min="9993" max="9993" width="11.5703125" style="72" customWidth="1"/>
    <col min="9994" max="9994" width="9.140625" style="72"/>
    <col min="9995" max="9995" width="8.5703125" style="72" customWidth="1"/>
    <col min="9996" max="9996" width="8" style="72" customWidth="1"/>
    <col min="9997" max="10231" width="9.140625" style="72"/>
    <col min="10232" max="10232" width="7.28515625" style="72" bestFit="1" customWidth="1"/>
    <col min="10233" max="10233" width="6.7109375" style="72" customWidth="1"/>
    <col min="10234" max="10234" width="7.28515625" style="72" bestFit="1" customWidth="1"/>
    <col min="10235" max="10235" width="9.42578125" style="72" bestFit="1" customWidth="1"/>
    <col min="10236" max="10236" width="47.140625" style="72" customWidth="1"/>
    <col min="10237" max="10237" width="10.42578125" style="72" bestFit="1" customWidth="1"/>
    <col min="10238" max="10238" width="11.7109375" style="72" customWidth="1"/>
    <col min="10239" max="10239" width="7.7109375" style="72" bestFit="1" customWidth="1"/>
    <col min="10240" max="10240" width="10.28515625" style="72" customWidth="1"/>
    <col min="10241" max="10241" width="10" style="72" customWidth="1"/>
    <col min="10242" max="10243" width="8.140625" style="72" customWidth="1"/>
    <col min="10244" max="10245" width="0" style="72" hidden="1" customWidth="1"/>
    <col min="10246" max="10246" width="10.42578125" style="72" customWidth="1"/>
    <col min="10247" max="10247" width="10.42578125" style="72" bestFit="1" customWidth="1"/>
    <col min="10248" max="10248" width="7.7109375" style="72" bestFit="1" customWidth="1"/>
    <col min="10249" max="10249" width="11.5703125" style="72" customWidth="1"/>
    <col min="10250" max="10250" width="9.140625" style="72"/>
    <col min="10251" max="10251" width="8.5703125" style="72" customWidth="1"/>
    <col min="10252" max="10252" width="8" style="72" customWidth="1"/>
    <col min="10253" max="10487" width="9.140625" style="72"/>
    <col min="10488" max="10488" width="7.28515625" style="72" bestFit="1" customWidth="1"/>
    <col min="10489" max="10489" width="6.7109375" style="72" customWidth="1"/>
    <col min="10490" max="10490" width="7.28515625" style="72" bestFit="1" customWidth="1"/>
    <col min="10491" max="10491" width="9.42578125" style="72" bestFit="1" customWidth="1"/>
    <col min="10492" max="10492" width="47.140625" style="72" customWidth="1"/>
    <col min="10493" max="10493" width="10.42578125" style="72" bestFit="1" customWidth="1"/>
    <col min="10494" max="10494" width="11.7109375" style="72" customWidth="1"/>
    <col min="10495" max="10495" width="7.7109375" style="72" bestFit="1" customWidth="1"/>
    <col min="10496" max="10496" width="10.28515625" style="72" customWidth="1"/>
    <col min="10497" max="10497" width="10" style="72" customWidth="1"/>
    <col min="10498" max="10499" width="8.140625" style="72" customWidth="1"/>
    <col min="10500" max="10501" width="0" style="72" hidden="1" customWidth="1"/>
    <col min="10502" max="10502" width="10.42578125" style="72" customWidth="1"/>
    <col min="10503" max="10503" width="10.42578125" style="72" bestFit="1" customWidth="1"/>
    <col min="10504" max="10504" width="7.7109375" style="72" bestFit="1" customWidth="1"/>
    <col min="10505" max="10505" width="11.5703125" style="72" customWidth="1"/>
    <col min="10506" max="10506" width="9.140625" style="72"/>
    <col min="10507" max="10507" width="8.5703125" style="72" customWidth="1"/>
    <col min="10508" max="10508" width="8" style="72" customWidth="1"/>
    <col min="10509" max="10743" width="9.140625" style="72"/>
    <col min="10744" max="10744" width="7.28515625" style="72" bestFit="1" customWidth="1"/>
    <col min="10745" max="10745" width="6.7109375" style="72" customWidth="1"/>
    <col min="10746" max="10746" width="7.28515625" style="72" bestFit="1" customWidth="1"/>
    <col min="10747" max="10747" width="9.42578125" style="72" bestFit="1" customWidth="1"/>
    <col min="10748" max="10748" width="47.140625" style="72" customWidth="1"/>
    <col min="10749" max="10749" width="10.42578125" style="72" bestFit="1" customWidth="1"/>
    <col min="10750" max="10750" width="11.7109375" style="72" customWidth="1"/>
    <col min="10751" max="10751" width="7.7109375" style="72" bestFit="1" customWidth="1"/>
    <col min="10752" max="10752" width="10.28515625" style="72" customWidth="1"/>
    <col min="10753" max="10753" width="10" style="72" customWidth="1"/>
    <col min="10754" max="10755" width="8.140625" style="72" customWidth="1"/>
    <col min="10756" max="10757" width="0" style="72" hidden="1" customWidth="1"/>
    <col min="10758" max="10758" width="10.42578125" style="72" customWidth="1"/>
    <col min="10759" max="10759" width="10.42578125" style="72" bestFit="1" customWidth="1"/>
    <col min="10760" max="10760" width="7.7109375" style="72" bestFit="1" customWidth="1"/>
    <col min="10761" max="10761" width="11.5703125" style="72" customWidth="1"/>
    <col min="10762" max="10762" width="9.140625" style="72"/>
    <col min="10763" max="10763" width="8.5703125" style="72" customWidth="1"/>
    <col min="10764" max="10764" width="8" style="72" customWidth="1"/>
    <col min="10765" max="10999" width="9.140625" style="72"/>
    <col min="11000" max="11000" width="7.28515625" style="72" bestFit="1" customWidth="1"/>
    <col min="11001" max="11001" width="6.7109375" style="72" customWidth="1"/>
    <col min="11002" max="11002" width="7.28515625" style="72" bestFit="1" customWidth="1"/>
    <col min="11003" max="11003" width="9.42578125" style="72" bestFit="1" customWidth="1"/>
    <col min="11004" max="11004" width="47.140625" style="72" customWidth="1"/>
    <col min="11005" max="11005" width="10.42578125" style="72" bestFit="1" customWidth="1"/>
    <col min="11006" max="11006" width="11.7109375" style="72" customWidth="1"/>
    <col min="11007" max="11007" width="7.7109375" style="72" bestFit="1" customWidth="1"/>
    <col min="11008" max="11008" width="10.28515625" style="72" customWidth="1"/>
    <col min="11009" max="11009" width="10" style="72" customWidth="1"/>
    <col min="11010" max="11011" width="8.140625" style="72" customWidth="1"/>
    <col min="11012" max="11013" width="0" style="72" hidden="1" customWidth="1"/>
    <col min="11014" max="11014" width="10.42578125" style="72" customWidth="1"/>
    <col min="11015" max="11015" width="10.42578125" style="72" bestFit="1" customWidth="1"/>
    <col min="11016" max="11016" width="7.7109375" style="72" bestFit="1" customWidth="1"/>
    <col min="11017" max="11017" width="11.5703125" style="72" customWidth="1"/>
    <col min="11018" max="11018" width="9.140625" style="72"/>
    <col min="11019" max="11019" width="8.5703125" style="72" customWidth="1"/>
    <col min="11020" max="11020" width="8" style="72" customWidth="1"/>
    <col min="11021" max="11255" width="9.140625" style="72"/>
    <col min="11256" max="11256" width="7.28515625" style="72" bestFit="1" customWidth="1"/>
    <col min="11257" max="11257" width="6.7109375" style="72" customWidth="1"/>
    <col min="11258" max="11258" width="7.28515625" style="72" bestFit="1" customWidth="1"/>
    <col min="11259" max="11259" width="9.42578125" style="72" bestFit="1" customWidth="1"/>
    <col min="11260" max="11260" width="47.140625" style="72" customWidth="1"/>
    <col min="11261" max="11261" width="10.42578125" style="72" bestFit="1" customWidth="1"/>
    <col min="11262" max="11262" width="11.7109375" style="72" customWidth="1"/>
    <col min="11263" max="11263" width="7.7109375" style="72" bestFit="1" customWidth="1"/>
    <col min="11264" max="11264" width="10.28515625" style="72" customWidth="1"/>
    <col min="11265" max="11265" width="10" style="72" customWidth="1"/>
    <col min="11266" max="11267" width="8.140625" style="72" customWidth="1"/>
    <col min="11268" max="11269" width="0" style="72" hidden="1" customWidth="1"/>
    <col min="11270" max="11270" width="10.42578125" style="72" customWidth="1"/>
    <col min="11271" max="11271" width="10.42578125" style="72" bestFit="1" customWidth="1"/>
    <col min="11272" max="11272" width="7.7109375" style="72" bestFit="1" customWidth="1"/>
    <col min="11273" max="11273" width="11.5703125" style="72" customWidth="1"/>
    <col min="11274" max="11274" width="9.140625" style="72"/>
    <col min="11275" max="11275" width="8.5703125" style="72" customWidth="1"/>
    <col min="11276" max="11276" width="8" style="72" customWidth="1"/>
    <col min="11277" max="11511" width="9.140625" style="72"/>
    <col min="11512" max="11512" width="7.28515625" style="72" bestFit="1" customWidth="1"/>
    <col min="11513" max="11513" width="6.7109375" style="72" customWidth="1"/>
    <col min="11514" max="11514" width="7.28515625" style="72" bestFit="1" customWidth="1"/>
    <col min="11515" max="11515" width="9.42578125" style="72" bestFit="1" customWidth="1"/>
    <col min="11516" max="11516" width="47.140625" style="72" customWidth="1"/>
    <col min="11517" max="11517" width="10.42578125" style="72" bestFit="1" customWidth="1"/>
    <col min="11518" max="11518" width="11.7109375" style="72" customWidth="1"/>
    <col min="11519" max="11519" width="7.7109375" style="72" bestFit="1" customWidth="1"/>
    <col min="11520" max="11520" width="10.28515625" style="72" customWidth="1"/>
    <col min="11521" max="11521" width="10" style="72" customWidth="1"/>
    <col min="11522" max="11523" width="8.140625" style="72" customWidth="1"/>
    <col min="11524" max="11525" width="0" style="72" hidden="1" customWidth="1"/>
    <col min="11526" max="11526" width="10.42578125" style="72" customWidth="1"/>
    <col min="11527" max="11527" width="10.42578125" style="72" bestFit="1" customWidth="1"/>
    <col min="11528" max="11528" width="7.7109375" style="72" bestFit="1" customWidth="1"/>
    <col min="11529" max="11529" width="11.5703125" style="72" customWidth="1"/>
    <col min="11530" max="11530" width="9.140625" style="72"/>
    <col min="11531" max="11531" width="8.5703125" style="72" customWidth="1"/>
    <col min="11532" max="11532" width="8" style="72" customWidth="1"/>
    <col min="11533" max="11767" width="9.140625" style="72"/>
    <col min="11768" max="11768" width="7.28515625" style="72" bestFit="1" customWidth="1"/>
    <col min="11769" max="11769" width="6.7109375" style="72" customWidth="1"/>
    <col min="11770" max="11770" width="7.28515625" style="72" bestFit="1" customWidth="1"/>
    <col min="11771" max="11771" width="9.42578125" style="72" bestFit="1" customWidth="1"/>
    <col min="11772" max="11772" width="47.140625" style="72" customWidth="1"/>
    <col min="11773" max="11773" width="10.42578125" style="72" bestFit="1" customWidth="1"/>
    <col min="11774" max="11774" width="11.7109375" style="72" customWidth="1"/>
    <col min="11775" max="11775" width="7.7109375" style="72" bestFit="1" customWidth="1"/>
    <col min="11776" max="11776" width="10.28515625" style="72" customWidth="1"/>
    <col min="11777" max="11777" width="10" style="72" customWidth="1"/>
    <col min="11778" max="11779" width="8.140625" style="72" customWidth="1"/>
    <col min="11780" max="11781" width="0" style="72" hidden="1" customWidth="1"/>
    <col min="11782" max="11782" width="10.42578125" style="72" customWidth="1"/>
    <col min="11783" max="11783" width="10.42578125" style="72" bestFit="1" customWidth="1"/>
    <col min="11784" max="11784" width="7.7109375" style="72" bestFit="1" customWidth="1"/>
    <col min="11785" max="11785" width="11.5703125" style="72" customWidth="1"/>
    <col min="11786" max="11786" width="9.140625" style="72"/>
    <col min="11787" max="11787" width="8.5703125" style="72" customWidth="1"/>
    <col min="11788" max="11788" width="8" style="72" customWidth="1"/>
    <col min="11789" max="12023" width="9.140625" style="72"/>
    <col min="12024" max="12024" width="7.28515625" style="72" bestFit="1" customWidth="1"/>
    <col min="12025" max="12025" width="6.7109375" style="72" customWidth="1"/>
    <col min="12026" max="12026" width="7.28515625" style="72" bestFit="1" customWidth="1"/>
    <col min="12027" max="12027" width="9.42578125" style="72" bestFit="1" customWidth="1"/>
    <col min="12028" max="12028" width="47.140625" style="72" customWidth="1"/>
    <col min="12029" max="12029" width="10.42578125" style="72" bestFit="1" customWidth="1"/>
    <col min="12030" max="12030" width="11.7109375" style="72" customWidth="1"/>
    <col min="12031" max="12031" width="7.7109375" style="72" bestFit="1" customWidth="1"/>
    <col min="12032" max="12032" width="10.28515625" style="72" customWidth="1"/>
    <col min="12033" max="12033" width="10" style="72" customWidth="1"/>
    <col min="12034" max="12035" width="8.140625" style="72" customWidth="1"/>
    <col min="12036" max="12037" width="0" style="72" hidden="1" customWidth="1"/>
    <col min="12038" max="12038" width="10.42578125" style="72" customWidth="1"/>
    <col min="12039" max="12039" width="10.42578125" style="72" bestFit="1" customWidth="1"/>
    <col min="12040" max="12040" width="7.7109375" style="72" bestFit="1" customWidth="1"/>
    <col min="12041" max="12041" width="11.5703125" style="72" customWidth="1"/>
    <col min="12042" max="12042" width="9.140625" style="72"/>
    <col min="12043" max="12043" width="8.5703125" style="72" customWidth="1"/>
    <col min="12044" max="12044" width="8" style="72" customWidth="1"/>
    <col min="12045" max="12279" width="9.140625" style="72"/>
    <col min="12280" max="12280" width="7.28515625" style="72" bestFit="1" customWidth="1"/>
    <col min="12281" max="12281" width="6.7109375" style="72" customWidth="1"/>
    <col min="12282" max="12282" width="7.28515625" style="72" bestFit="1" customWidth="1"/>
    <col min="12283" max="12283" width="9.42578125" style="72" bestFit="1" customWidth="1"/>
    <col min="12284" max="12284" width="47.140625" style="72" customWidth="1"/>
    <col min="12285" max="12285" width="10.42578125" style="72" bestFit="1" customWidth="1"/>
    <col min="12286" max="12286" width="11.7109375" style="72" customWidth="1"/>
    <col min="12287" max="12287" width="7.7109375" style="72" bestFit="1" customWidth="1"/>
    <col min="12288" max="12288" width="10.28515625" style="72" customWidth="1"/>
    <col min="12289" max="12289" width="10" style="72" customWidth="1"/>
    <col min="12290" max="12291" width="8.140625" style="72" customWidth="1"/>
    <col min="12292" max="12293" width="0" style="72" hidden="1" customWidth="1"/>
    <col min="12294" max="12294" width="10.42578125" style="72" customWidth="1"/>
    <col min="12295" max="12295" width="10.42578125" style="72" bestFit="1" customWidth="1"/>
    <col min="12296" max="12296" width="7.7109375" style="72" bestFit="1" customWidth="1"/>
    <col min="12297" max="12297" width="11.5703125" style="72" customWidth="1"/>
    <col min="12298" max="12298" width="9.140625" style="72"/>
    <col min="12299" max="12299" width="8.5703125" style="72" customWidth="1"/>
    <col min="12300" max="12300" width="8" style="72" customWidth="1"/>
    <col min="12301" max="12535" width="9.140625" style="72"/>
    <col min="12536" max="12536" width="7.28515625" style="72" bestFit="1" customWidth="1"/>
    <col min="12537" max="12537" width="6.7109375" style="72" customWidth="1"/>
    <col min="12538" max="12538" width="7.28515625" style="72" bestFit="1" customWidth="1"/>
    <col min="12539" max="12539" width="9.42578125" style="72" bestFit="1" customWidth="1"/>
    <col min="12540" max="12540" width="47.140625" style="72" customWidth="1"/>
    <col min="12541" max="12541" width="10.42578125" style="72" bestFit="1" customWidth="1"/>
    <col min="12542" max="12542" width="11.7109375" style="72" customWidth="1"/>
    <col min="12543" max="12543" width="7.7109375" style="72" bestFit="1" customWidth="1"/>
    <col min="12544" max="12544" width="10.28515625" style="72" customWidth="1"/>
    <col min="12545" max="12545" width="10" style="72" customWidth="1"/>
    <col min="12546" max="12547" width="8.140625" style="72" customWidth="1"/>
    <col min="12548" max="12549" width="0" style="72" hidden="1" customWidth="1"/>
    <col min="12550" max="12550" width="10.42578125" style="72" customWidth="1"/>
    <col min="12551" max="12551" width="10.42578125" style="72" bestFit="1" customWidth="1"/>
    <col min="12552" max="12552" width="7.7109375" style="72" bestFit="1" customWidth="1"/>
    <col min="12553" max="12553" width="11.5703125" style="72" customWidth="1"/>
    <col min="12554" max="12554" width="9.140625" style="72"/>
    <col min="12555" max="12555" width="8.5703125" style="72" customWidth="1"/>
    <col min="12556" max="12556" width="8" style="72" customWidth="1"/>
    <col min="12557" max="12791" width="9.140625" style="72"/>
    <col min="12792" max="12792" width="7.28515625" style="72" bestFit="1" customWidth="1"/>
    <col min="12793" max="12793" width="6.7109375" style="72" customWidth="1"/>
    <col min="12794" max="12794" width="7.28515625" style="72" bestFit="1" customWidth="1"/>
    <col min="12795" max="12795" width="9.42578125" style="72" bestFit="1" customWidth="1"/>
    <col min="12796" max="12796" width="47.140625" style="72" customWidth="1"/>
    <col min="12797" max="12797" width="10.42578125" style="72" bestFit="1" customWidth="1"/>
    <col min="12798" max="12798" width="11.7109375" style="72" customWidth="1"/>
    <col min="12799" max="12799" width="7.7109375" style="72" bestFit="1" customWidth="1"/>
    <col min="12800" max="12800" width="10.28515625" style="72" customWidth="1"/>
    <col min="12801" max="12801" width="10" style="72" customWidth="1"/>
    <col min="12802" max="12803" width="8.140625" style="72" customWidth="1"/>
    <col min="12804" max="12805" width="0" style="72" hidden="1" customWidth="1"/>
    <col min="12806" max="12806" width="10.42578125" style="72" customWidth="1"/>
    <col min="12807" max="12807" width="10.42578125" style="72" bestFit="1" customWidth="1"/>
    <col min="12808" max="12808" width="7.7109375" style="72" bestFit="1" customWidth="1"/>
    <col min="12809" max="12809" width="11.5703125" style="72" customWidth="1"/>
    <col min="12810" max="12810" width="9.140625" style="72"/>
    <col min="12811" max="12811" width="8.5703125" style="72" customWidth="1"/>
    <col min="12812" max="12812" width="8" style="72" customWidth="1"/>
    <col min="12813" max="13047" width="9.140625" style="72"/>
    <col min="13048" max="13048" width="7.28515625" style="72" bestFit="1" customWidth="1"/>
    <col min="13049" max="13049" width="6.7109375" style="72" customWidth="1"/>
    <col min="13050" max="13050" width="7.28515625" style="72" bestFit="1" customWidth="1"/>
    <col min="13051" max="13051" width="9.42578125" style="72" bestFit="1" customWidth="1"/>
    <col min="13052" max="13052" width="47.140625" style="72" customWidth="1"/>
    <col min="13053" max="13053" width="10.42578125" style="72" bestFit="1" customWidth="1"/>
    <col min="13054" max="13054" width="11.7109375" style="72" customWidth="1"/>
    <col min="13055" max="13055" width="7.7109375" style="72" bestFit="1" customWidth="1"/>
    <col min="13056" max="13056" width="10.28515625" style="72" customWidth="1"/>
    <col min="13057" max="13057" width="10" style="72" customWidth="1"/>
    <col min="13058" max="13059" width="8.140625" style="72" customWidth="1"/>
    <col min="13060" max="13061" width="0" style="72" hidden="1" customWidth="1"/>
    <col min="13062" max="13062" width="10.42578125" style="72" customWidth="1"/>
    <col min="13063" max="13063" width="10.42578125" style="72" bestFit="1" customWidth="1"/>
    <col min="13064" max="13064" width="7.7109375" style="72" bestFit="1" customWidth="1"/>
    <col min="13065" max="13065" width="11.5703125" style="72" customWidth="1"/>
    <col min="13066" max="13066" width="9.140625" style="72"/>
    <col min="13067" max="13067" width="8.5703125" style="72" customWidth="1"/>
    <col min="13068" max="13068" width="8" style="72" customWidth="1"/>
    <col min="13069" max="13303" width="9.140625" style="72"/>
    <col min="13304" max="13304" width="7.28515625" style="72" bestFit="1" customWidth="1"/>
    <col min="13305" max="13305" width="6.7109375" style="72" customWidth="1"/>
    <col min="13306" max="13306" width="7.28515625" style="72" bestFit="1" customWidth="1"/>
    <col min="13307" max="13307" width="9.42578125" style="72" bestFit="1" customWidth="1"/>
    <col min="13308" max="13308" width="47.140625" style="72" customWidth="1"/>
    <col min="13309" max="13309" width="10.42578125" style="72" bestFit="1" customWidth="1"/>
    <col min="13310" max="13310" width="11.7109375" style="72" customWidth="1"/>
    <col min="13311" max="13311" width="7.7109375" style="72" bestFit="1" customWidth="1"/>
    <col min="13312" max="13312" width="10.28515625" style="72" customWidth="1"/>
    <col min="13313" max="13313" width="10" style="72" customWidth="1"/>
    <col min="13314" max="13315" width="8.140625" style="72" customWidth="1"/>
    <col min="13316" max="13317" width="0" style="72" hidden="1" customWidth="1"/>
    <col min="13318" max="13318" width="10.42578125" style="72" customWidth="1"/>
    <col min="13319" max="13319" width="10.42578125" style="72" bestFit="1" customWidth="1"/>
    <col min="13320" max="13320" width="7.7109375" style="72" bestFit="1" customWidth="1"/>
    <col min="13321" max="13321" width="11.5703125" style="72" customWidth="1"/>
    <col min="13322" max="13322" width="9.140625" style="72"/>
    <col min="13323" max="13323" width="8.5703125" style="72" customWidth="1"/>
    <col min="13324" max="13324" width="8" style="72" customWidth="1"/>
    <col min="13325" max="13559" width="9.140625" style="72"/>
    <col min="13560" max="13560" width="7.28515625" style="72" bestFit="1" customWidth="1"/>
    <col min="13561" max="13561" width="6.7109375" style="72" customWidth="1"/>
    <col min="13562" max="13562" width="7.28515625" style="72" bestFit="1" customWidth="1"/>
    <col min="13563" max="13563" width="9.42578125" style="72" bestFit="1" customWidth="1"/>
    <col min="13564" max="13564" width="47.140625" style="72" customWidth="1"/>
    <col min="13565" max="13565" width="10.42578125" style="72" bestFit="1" customWidth="1"/>
    <col min="13566" max="13566" width="11.7109375" style="72" customWidth="1"/>
    <col min="13567" max="13567" width="7.7109375" style="72" bestFit="1" customWidth="1"/>
    <col min="13568" max="13568" width="10.28515625" style="72" customWidth="1"/>
    <col min="13569" max="13569" width="10" style="72" customWidth="1"/>
    <col min="13570" max="13571" width="8.140625" style="72" customWidth="1"/>
    <col min="13572" max="13573" width="0" style="72" hidden="1" customWidth="1"/>
    <col min="13574" max="13574" width="10.42578125" style="72" customWidth="1"/>
    <col min="13575" max="13575" width="10.42578125" style="72" bestFit="1" customWidth="1"/>
    <col min="13576" max="13576" width="7.7109375" style="72" bestFit="1" customWidth="1"/>
    <col min="13577" max="13577" width="11.5703125" style="72" customWidth="1"/>
    <col min="13578" max="13578" width="9.140625" style="72"/>
    <col min="13579" max="13579" width="8.5703125" style="72" customWidth="1"/>
    <col min="13580" max="13580" width="8" style="72" customWidth="1"/>
    <col min="13581" max="13815" width="9.140625" style="72"/>
    <col min="13816" max="13816" width="7.28515625" style="72" bestFit="1" customWidth="1"/>
    <col min="13817" max="13817" width="6.7109375" style="72" customWidth="1"/>
    <col min="13818" max="13818" width="7.28515625" style="72" bestFit="1" customWidth="1"/>
    <col min="13819" max="13819" width="9.42578125" style="72" bestFit="1" customWidth="1"/>
    <col min="13820" max="13820" width="47.140625" style="72" customWidth="1"/>
    <col min="13821" max="13821" width="10.42578125" style="72" bestFit="1" customWidth="1"/>
    <col min="13822" max="13822" width="11.7109375" style="72" customWidth="1"/>
    <col min="13823" max="13823" width="7.7109375" style="72" bestFit="1" customWidth="1"/>
    <col min="13824" max="13824" width="10.28515625" style="72" customWidth="1"/>
    <col min="13825" max="13825" width="10" style="72" customWidth="1"/>
    <col min="13826" max="13827" width="8.140625" style="72" customWidth="1"/>
    <col min="13828" max="13829" width="0" style="72" hidden="1" customWidth="1"/>
    <col min="13830" max="13830" width="10.42578125" style="72" customWidth="1"/>
    <col min="13831" max="13831" width="10.42578125" style="72" bestFit="1" customWidth="1"/>
    <col min="13832" max="13832" width="7.7109375" style="72" bestFit="1" customWidth="1"/>
    <col min="13833" max="13833" width="11.5703125" style="72" customWidth="1"/>
    <col min="13834" max="13834" width="9.140625" style="72"/>
    <col min="13835" max="13835" width="8.5703125" style="72" customWidth="1"/>
    <col min="13836" max="13836" width="8" style="72" customWidth="1"/>
    <col min="13837" max="14071" width="9.140625" style="72"/>
    <col min="14072" max="14072" width="7.28515625" style="72" bestFit="1" customWidth="1"/>
    <col min="14073" max="14073" width="6.7109375" style="72" customWidth="1"/>
    <col min="14074" max="14074" width="7.28515625" style="72" bestFit="1" customWidth="1"/>
    <col min="14075" max="14075" width="9.42578125" style="72" bestFit="1" customWidth="1"/>
    <col min="14076" max="14076" width="47.140625" style="72" customWidth="1"/>
    <col min="14077" max="14077" width="10.42578125" style="72" bestFit="1" customWidth="1"/>
    <col min="14078" max="14078" width="11.7109375" style="72" customWidth="1"/>
    <col min="14079" max="14079" width="7.7109375" style="72" bestFit="1" customWidth="1"/>
    <col min="14080" max="14080" width="10.28515625" style="72" customWidth="1"/>
    <col min="14081" max="14081" width="10" style="72" customWidth="1"/>
    <col min="14082" max="14083" width="8.140625" style="72" customWidth="1"/>
    <col min="14084" max="14085" width="0" style="72" hidden="1" customWidth="1"/>
    <col min="14086" max="14086" width="10.42578125" style="72" customWidth="1"/>
    <col min="14087" max="14087" width="10.42578125" style="72" bestFit="1" customWidth="1"/>
    <col min="14088" max="14088" width="7.7109375" style="72" bestFit="1" customWidth="1"/>
    <col min="14089" max="14089" width="11.5703125" style="72" customWidth="1"/>
    <col min="14090" max="14090" width="9.140625" style="72"/>
    <col min="14091" max="14091" width="8.5703125" style="72" customWidth="1"/>
    <col min="14092" max="14092" width="8" style="72" customWidth="1"/>
    <col min="14093" max="14327" width="9.140625" style="72"/>
    <col min="14328" max="14328" width="7.28515625" style="72" bestFit="1" customWidth="1"/>
    <col min="14329" max="14329" width="6.7109375" style="72" customWidth="1"/>
    <col min="14330" max="14330" width="7.28515625" style="72" bestFit="1" customWidth="1"/>
    <col min="14331" max="14331" width="9.42578125" style="72" bestFit="1" customWidth="1"/>
    <col min="14332" max="14332" width="47.140625" style="72" customWidth="1"/>
    <col min="14333" max="14333" width="10.42578125" style="72" bestFit="1" customWidth="1"/>
    <col min="14334" max="14334" width="11.7109375" style="72" customWidth="1"/>
    <col min="14335" max="14335" width="7.7109375" style="72" bestFit="1" customWidth="1"/>
    <col min="14336" max="14336" width="10.28515625" style="72" customWidth="1"/>
    <col min="14337" max="14337" width="10" style="72" customWidth="1"/>
    <col min="14338" max="14339" width="8.140625" style="72" customWidth="1"/>
    <col min="14340" max="14341" width="0" style="72" hidden="1" customWidth="1"/>
    <col min="14342" max="14342" width="10.42578125" style="72" customWidth="1"/>
    <col min="14343" max="14343" width="10.42578125" style="72" bestFit="1" customWidth="1"/>
    <col min="14344" max="14344" width="7.7109375" style="72" bestFit="1" customWidth="1"/>
    <col min="14345" max="14345" width="11.5703125" style="72" customWidth="1"/>
    <col min="14346" max="14346" width="9.140625" style="72"/>
    <col min="14347" max="14347" width="8.5703125" style="72" customWidth="1"/>
    <col min="14348" max="14348" width="8" style="72" customWidth="1"/>
    <col min="14349" max="14583" width="9.140625" style="72"/>
    <col min="14584" max="14584" width="7.28515625" style="72" bestFit="1" customWidth="1"/>
    <col min="14585" max="14585" width="6.7109375" style="72" customWidth="1"/>
    <col min="14586" max="14586" width="7.28515625" style="72" bestFit="1" customWidth="1"/>
    <col min="14587" max="14587" width="9.42578125" style="72" bestFit="1" customWidth="1"/>
    <col min="14588" max="14588" width="47.140625" style="72" customWidth="1"/>
    <col min="14589" max="14589" width="10.42578125" style="72" bestFit="1" customWidth="1"/>
    <col min="14590" max="14590" width="11.7109375" style="72" customWidth="1"/>
    <col min="14591" max="14591" width="7.7109375" style="72" bestFit="1" customWidth="1"/>
    <col min="14592" max="14592" width="10.28515625" style="72" customWidth="1"/>
    <col min="14593" max="14593" width="10" style="72" customWidth="1"/>
    <col min="14594" max="14595" width="8.140625" style="72" customWidth="1"/>
    <col min="14596" max="14597" width="0" style="72" hidden="1" customWidth="1"/>
    <col min="14598" max="14598" width="10.42578125" style="72" customWidth="1"/>
    <col min="14599" max="14599" width="10.42578125" style="72" bestFit="1" customWidth="1"/>
    <col min="14600" max="14600" width="7.7109375" style="72" bestFit="1" customWidth="1"/>
    <col min="14601" max="14601" width="11.5703125" style="72" customWidth="1"/>
    <col min="14602" max="14602" width="9.140625" style="72"/>
    <col min="14603" max="14603" width="8.5703125" style="72" customWidth="1"/>
    <col min="14604" max="14604" width="8" style="72" customWidth="1"/>
    <col min="14605" max="14839" width="9.140625" style="72"/>
    <col min="14840" max="14840" width="7.28515625" style="72" bestFit="1" customWidth="1"/>
    <col min="14841" max="14841" width="6.7109375" style="72" customWidth="1"/>
    <col min="14842" max="14842" width="7.28515625" style="72" bestFit="1" customWidth="1"/>
    <col min="14843" max="14843" width="9.42578125" style="72" bestFit="1" customWidth="1"/>
    <col min="14844" max="14844" width="47.140625" style="72" customWidth="1"/>
    <col min="14845" max="14845" width="10.42578125" style="72" bestFit="1" customWidth="1"/>
    <col min="14846" max="14846" width="11.7109375" style="72" customWidth="1"/>
    <col min="14847" max="14847" width="7.7109375" style="72" bestFit="1" customWidth="1"/>
    <col min="14848" max="14848" width="10.28515625" style="72" customWidth="1"/>
    <col min="14849" max="14849" width="10" style="72" customWidth="1"/>
    <col min="14850" max="14851" width="8.140625" style="72" customWidth="1"/>
    <col min="14852" max="14853" width="0" style="72" hidden="1" customWidth="1"/>
    <col min="14854" max="14854" width="10.42578125" style="72" customWidth="1"/>
    <col min="14855" max="14855" width="10.42578125" style="72" bestFit="1" customWidth="1"/>
    <col min="14856" max="14856" width="7.7109375" style="72" bestFit="1" customWidth="1"/>
    <col min="14857" max="14857" width="11.5703125" style="72" customWidth="1"/>
    <col min="14858" max="14858" width="9.140625" style="72"/>
    <col min="14859" max="14859" width="8.5703125" style="72" customWidth="1"/>
    <col min="14860" max="14860" width="8" style="72" customWidth="1"/>
    <col min="14861" max="15095" width="9.140625" style="72"/>
    <col min="15096" max="15096" width="7.28515625" style="72" bestFit="1" customWidth="1"/>
    <col min="15097" max="15097" width="6.7109375" style="72" customWidth="1"/>
    <col min="15098" max="15098" width="7.28515625" style="72" bestFit="1" customWidth="1"/>
    <col min="15099" max="15099" width="9.42578125" style="72" bestFit="1" customWidth="1"/>
    <col min="15100" max="15100" width="47.140625" style="72" customWidth="1"/>
    <col min="15101" max="15101" width="10.42578125" style="72" bestFit="1" customWidth="1"/>
    <col min="15102" max="15102" width="11.7109375" style="72" customWidth="1"/>
    <col min="15103" max="15103" width="7.7109375" style="72" bestFit="1" customWidth="1"/>
    <col min="15104" max="15104" width="10.28515625" style="72" customWidth="1"/>
    <col min="15105" max="15105" width="10" style="72" customWidth="1"/>
    <col min="15106" max="15107" width="8.140625" style="72" customWidth="1"/>
    <col min="15108" max="15109" width="0" style="72" hidden="1" customWidth="1"/>
    <col min="15110" max="15110" width="10.42578125" style="72" customWidth="1"/>
    <col min="15111" max="15111" width="10.42578125" style="72" bestFit="1" customWidth="1"/>
    <col min="15112" max="15112" width="7.7109375" style="72" bestFit="1" customWidth="1"/>
    <col min="15113" max="15113" width="11.5703125" style="72" customWidth="1"/>
    <col min="15114" max="15114" width="9.140625" style="72"/>
    <col min="15115" max="15115" width="8.5703125" style="72" customWidth="1"/>
    <col min="15116" max="15116" width="8" style="72" customWidth="1"/>
    <col min="15117" max="15351" width="9.140625" style="72"/>
    <col min="15352" max="15352" width="7.28515625" style="72" bestFit="1" customWidth="1"/>
    <col min="15353" max="15353" width="6.7109375" style="72" customWidth="1"/>
    <col min="15354" max="15354" width="7.28515625" style="72" bestFit="1" customWidth="1"/>
    <col min="15355" max="15355" width="9.42578125" style="72" bestFit="1" customWidth="1"/>
    <col min="15356" max="15356" width="47.140625" style="72" customWidth="1"/>
    <col min="15357" max="15357" width="10.42578125" style="72" bestFit="1" customWidth="1"/>
    <col min="15358" max="15358" width="11.7109375" style="72" customWidth="1"/>
    <col min="15359" max="15359" width="7.7109375" style="72" bestFit="1" customWidth="1"/>
    <col min="15360" max="15360" width="10.28515625" style="72" customWidth="1"/>
    <col min="15361" max="15361" width="10" style="72" customWidth="1"/>
    <col min="15362" max="15363" width="8.140625" style="72" customWidth="1"/>
    <col min="15364" max="15365" width="0" style="72" hidden="1" customWidth="1"/>
    <col min="15366" max="15366" width="10.42578125" style="72" customWidth="1"/>
    <col min="15367" max="15367" width="10.42578125" style="72" bestFit="1" customWidth="1"/>
    <col min="15368" max="15368" width="7.7109375" style="72" bestFit="1" customWidth="1"/>
    <col min="15369" max="15369" width="11.5703125" style="72" customWidth="1"/>
    <col min="15370" max="15370" width="9.140625" style="72"/>
    <col min="15371" max="15371" width="8.5703125" style="72" customWidth="1"/>
    <col min="15372" max="15372" width="8" style="72" customWidth="1"/>
    <col min="15373" max="15607" width="9.140625" style="72"/>
    <col min="15608" max="15608" width="7.28515625" style="72" bestFit="1" customWidth="1"/>
    <col min="15609" max="15609" width="6.7109375" style="72" customWidth="1"/>
    <col min="15610" max="15610" width="7.28515625" style="72" bestFit="1" customWidth="1"/>
    <col min="15611" max="15611" width="9.42578125" style="72" bestFit="1" customWidth="1"/>
    <col min="15612" max="15612" width="47.140625" style="72" customWidth="1"/>
    <col min="15613" max="15613" width="10.42578125" style="72" bestFit="1" customWidth="1"/>
    <col min="15614" max="15614" width="11.7109375" style="72" customWidth="1"/>
    <col min="15615" max="15615" width="7.7109375" style="72" bestFit="1" customWidth="1"/>
    <col min="15616" max="15616" width="10.28515625" style="72" customWidth="1"/>
    <col min="15617" max="15617" width="10" style="72" customWidth="1"/>
    <col min="15618" max="15619" width="8.140625" style="72" customWidth="1"/>
    <col min="15620" max="15621" width="0" style="72" hidden="1" customWidth="1"/>
    <col min="15622" max="15622" width="10.42578125" style="72" customWidth="1"/>
    <col min="15623" max="15623" width="10.42578125" style="72" bestFit="1" customWidth="1"/>
    <col min="15624" max="15624" width="7.7109375" style="72" bestFit="1" customWidth="1"/>
    <col min="15625" max="15625" width="11.5703125" style="72" customWidth="1"/>
    <col min="15626" max="15626" width="9.140625" style="72"/>
    <col min="15627" max="15627" width="8.5703125" style="72" customWidth="1"/>
    <col min="15628" max="15628" width="8" style="72" customWidth="1"/>
    <col min="15629" max="15863" width="9.140625" style="72"/>
    <col min="15864" max="15864" width="7.28515625" style="72" bestFit="1" customWidth="1"/>
    <col min="15865" max="15865" width="6.7109375" style="72" customWidth="1"/>
    <col min="15866" max="15866" width="7.28515625" style="72" bestFit="1" customWidth="1"/>
    <col min="15867" max="15867" width="9.42578125" style="72" bestFit="1" customWidth="1"/>
    <col min="15868" max="15868" width="47.140625" style="72" customWidth="1"/>
    <col min="15869" max="15869" width="10.42578125" style="72" bestFit="1" customWidth="1"/>
    <col min="15870" max="15870" width="11.7109375" style="72" customWidth="1"/>
    <col min="15871" max="15871" width="7.7109375" style="72" bestFit="1" customWidth="1"/>
    <col min="15872" max="15872" width="10.28515625" style="72" customWidth="1"/>
    <col min="15873" max="15873" width="10" style="72" customWidth="1"/>
    <col min="15874" max="15875" width="8.140625" style="72" customWidth="1"/>
    <col min="15876" max="15877" width="0" style="72" hidden="1" customWidth="1"/>
    <col min="15878" max="15878" width="10.42578125" style="72" customWidth="1"/>
    <col min="15879" max="15879" width="10.42578125" style="72" bestFit="1" customWidth="1"/>
    <col min="15880" max="15880" width="7.7109375" style="72" bestFit="1" customWidth="1"/>
    <col min="15881" max="15881" width="11.5703125" style="72" customWidth="1"/>
    <col min="15882" max="15882" width="9.140625" style="72"/>
    <col min="15883" max="15883" width="8.5703125" style="72" customWidth="1"/>
    <col min="15884" max="15884" width="8" style="72" customWidth="1"/>
    <col min="15885" max="16119" width="9.140625" style="72"/>
    <col min="16120" max="16120" width="7.28515625" style="72" bestFit="1" customWidth="1"/>
    <col min="16121" max="16121" width="6.7109375" style="72" customWidth="1"/>
    <col min="16122" max="16122" width="7.28515625" style="72" bestFit="1" customWidth="1"/>
    <col min="16123" max="16123" width="9.42578125" style="72" bestFit="1" customWidth="1"/>
    <col min="16124" max="16124" width="47.140625" style="72" customWidth="1"/>
    <col min="16125" max="16125" width="10.42578125" style="72" bestFit="1" customWidth="1"/>
    <col min="16126" max="16126" width="11.7109375" style="72" customWidth="1"/>
    <col min="16127" max="16127" width="7.7109375" style="72" bestFit="1" customWidth="1"/>
    <col min="16128" max="16128" width="10.28515625" style="72" customWidth="1"/>
    <col min="16129" max="16129" width="10" style="72" customWidth="1"/>
    <col min="16130" max="16131" width="8.140625" style="72" customWidth="1"/>
    <col min="16132" max="16133" width="0" style="72" hidden="1" customWidth="1"/>
    <col min="16134" max="16134" width="10.42578125" style="72" customWidth="1"/>
    <col min="16135" max="16135" width="10.42578125" style="72" bestFit="1" customWidth="1"/>
    <col min="16136" max="16136" width="7.7109375" style="72" bestFit="1" customWidth="1"/>
    <col min="16137" max="16137" width="11.5703125" style="72" customWidth="1"/>
    <col min="16138" max="16138" width="9.140625" style="72"/>
    <col min="16139" max="16139" width="8.5703125" style="72" customWidth="1"/>
    <col min="16140" max="16140" width="8" style="72" customWidth="1"/>
    <col min="16141" max="16384" width="9.140625" style="72"/>
  </cols>
  <sheetData>
    <row r="2" spans="1:65" ht="18.75" customHeight="1" x14ac:dyDescent="0.25">
      <c r="A2" s="283" t="s">
        <v>182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65" ht="12" customHeight="1" x14ac:dyDescent="0.2">
      <c r="C3" s="73"/>
      <c r="D3" s="73"/>
      <c r="E3" s="73"/>
      <c r="O3" s="199">
        <v>7.5345000000000004</v>
      </c>
      <c r="P3" s="160"/>
    </row>
    <row r="4" spans="1:65" ht="18.75" customHeight="1" x14ac:dyDescent="0.25">
      <c r="A4" s="284" t="s">
        <v>17</v>
      </c>
      <c r="B4" s="284" t="s">
        <v>72</v>
      </c>
      <c r="C4" s="284" t="s">
        <v>73</v>
      </c>
      <c r="D4" s="284" t="s">
        <v>74</v>
      </c>
      <c r="E4" s="286" t="s">
        <v>75</v>
      </c>
      <c r="F4" s="163"/>
      <c r="G4" s="163"/>
      <c r="H4" s="279" t="s">
        <v>181</v>
      </c>
      <c r="I4" s="280"/>
      <c r="J4" s="280"/>
      <c r="K4" s="280"/>
      <c r="L4" s="280"/>
      <c r="M4" s="280"/>
      <c r="N4" s="280"/>
      <c r="O4" s="281" t="s">
        <v>200</v>
      </c>
      <c r="P4" s="280"/>
      <c r="Q4" s="280"/>
      <c r="R4" s="280"/>
      <c r="S4" s="280"/>
      <c r="T4" s="280"/>
      <c r="U4" s="282"/>
    </row>
    <row r="5" spans="1:65" s="78" customFormat="1" ht="110.25" customHeight="1" x14ac:dyDescent="0.25">
      <c r="A5" s="285"/>
      <c r="B5" s="285"/>
      <c r="C5" s="285"/>
      <c r="D5" s="285"/>
      <c r="E5" s="287"/>
      <c r="F5" s="76" t="s">
        <v>81</v>
      </c>
      <c r="G5" s="76" t="s">
        <v>82</v>
      </c>
      <c r="H5" s="77" t="s">
        <v>183</v>
      </c>
      <c r="I5" s="74" t="s">
        <v>20</v>
      </c>
      <c r="J5" s="162" t="s">
        <v>76</v>
      </c>
      <c r="K5" s="74" t="s">
        <v>77</v>
      </c>
      <c r="L5" s="74" t="s">
        <v>78</v>
      </c>
      <c r="M5" s="75" t="s">
        <v>79</v>
      </c>
      <c r="N5" s="75" t="s">
        <v>80</v>
      </c>
      <c r="O5" s="77" t="s">
        <v>184</v>
      </c>
      <c r="P5" s="74" t="s">
        <v>20</v>
      </c>
      <c r="Q5" s="162" t="s">
        <v>76</v>
      </c>
      <c r="R5" s="74" t="s">
        <v>77</v>
      </c>
      <c r="S5" s="74" t="s">
        <v>78</v>
      </c>
      <c r="T5" s="75" t="s">
        <v>79</v>
      </c>
      <c r="U5" s="75" t="s">
        <v>80</v>
      </c>
    </row>
    <row r="6" spans="1:65" s="78" customFormat="1" ht="27.75" customHeight="1" x14ac:dyDescent="0.25">
      <c r="A6" s="278" t="s">
        <v>83</v>
      </c>
      <c r="B6" s="278"/>
      <c r="C6" s="278"/>
      <c r="D6" s="278"/>
      <c r="E6" s="278"/>
      <c r="F6" s="80"/>
      <c r="G6" s="80"/>
      <c r="H6" s="81">
        <f t="shared" ref="H6:H69" si="0">SUM(I6:N6)</f>
        <v>1202547</v>
      </c>
      <c r="I6" s="79">
        <f t="shared" ref="I6:N6" si="1">I7+I24+I84+I88</f>
        <v>1099997</v>
      </c>
      <c r="J6" s="79">
        <f t="shared" si="1"/>
        <v>0</v>
      </c>
      <c r="K6" s="79">
        <f t="shared" si="1"/>
        <v>37550</v>
      </c>
      <c r="L6" s="79">
        <f t="shared" si="1"/>
        <v>65000</v>
      </c>
      <c r="M6" s="79">
        <f t="shared" si="1"/>
        <v>0</v>
      </c>
      <c r="N6" s="79">
        <f t="shared" si="1"/>
        <v>0</v>
      </c>
      <c r="O6" s="81">
        <f t="shared" ref="O6:O69" si="2">SUM(P6:U6)</f>
        <v>159605.41509058329</v>
      </c>
      <c r="P6" s="79">
        <f t="shared" ref="P6:U6" si="3">P7+P24+P84+P88</f>
        <v>145994.69108766341</v>
      </c>
      <c r="Q6" s="79">
        <f t="shared" si="3"/>
        <v>0</v>
      </c>
      <c r="R6" s="79">
        <f t="shared" si="3"/>
        <v>4983.7414559692088</v>
      </c>
      <c r="S6" s="79">
        <f t="shared" si="3"/>
        <v>8626.9825469506923</v>
      </c>
      <c r="T6" s="79">
        <f t="shared" si="3"/>
        <v>0</v>
      </c>
      <c r="U6" s="79">
        <f t="shared" si="3"/>
        <v>0</v>
      </c>
    </row>
    <row r="7" spans="1:65" ht="15.95" customHeight="1" x14ac:dyDescent="0.3">
      <c r="A7" s="82">
        <v>31</v>
      </c>
      <c r="B7" s="82"/>
      <c r="C7" s="82"/>
      <c r="D7" s="82"/>
      <c r="E7" s="83" t="s">
        <v>24</v>
      </c>
      <c r="F7" s="85">
        <f>SUM(F9:F24)</f>
        <v>0</v>
      </c>
      <c r="G7" s="85">
        <f>SUM(G9:G24)</f>
        <v>0</v>
      </c>
      <c r="H7" s="86">
        <f t="shared" si="0"/>
        <v>652197</v>
      </c>
      <c r="I7" s="84">
        <f t="shared" ref="I7:N7" si="4">I8+I11+I18</f>
        <v>652197</v>
      </c>
      <c r="J7" s="84">
        <f t="shared" si="4"/>
        <v>0</v>
      </c>
      <c r="K7" s="84">
        <f t="shared" si="4"/>
        <v>0</v>
      </c>
      <c r="L7" s="84">
        <f t="shared" si="4"/>
        <v>0</v>
      </c>
      <c r="M7" s="84">
        <f t="shared" si="4"/>
        <v>0</v>
      </c>
      <c r="N7" s="84">
        <f t="shared" si="4"/>
        <v>0</v>
      </c>
      <c r="O7" s="86">
        <f t="shared" si="2"/>
        <v>86561.41747959386</v>
      </c>
      <c r="P7" s="84">
        <f t="shared" ref="P7:U7" si="5">P8+P11+P18</f>
        <v>86561.41747959386</v>
      </c>
      <c r="Q7" s="84">
        <f t="shared" si="5"/>
        <v>0</v>
      </c>
      <c r="R7" s="84">
        <f t="shared" si="5"/>
        <v>0</v>
      </c>
      <c r="S7" s="84">
        <f t="shared" si="5"/>
        <v>0</v>
      </c>
      <c r="T7" s="84">
        <f t="shared" si="5"/>
        <v>0</v>
      </c>
      <c r="U7" s="84">
        <f t="shared" si="5"/>
        <v>0</v>
      </c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</row>
    <row r="8" spans="1:65" s="91" customFormat="1" ht="15.95" customHeight="1" x14ac:dyDescent="0.3">
      <c r="A8" s="88"/>
      <c r="B8" s="88">
        <v>311</v>
      </c>
      <c r="C8" s="88"/>
      <c r="D8" s="88"/>
      <c r="E8" s="89" t="s">
        <v>84</v>
      </c>
      <c r="H8" s="92">
        <f t="shared" si="0"/>
        <v>543520</v>
      </c>
      <c r="I8" s="90">
        <f>I9</f>
        <v>543520</v>
      </c>
      <c r="J8" s="90">
        <f t="shared" ref="J8:N9" si="6">J9</f>
        <v>0</v>
      </c>
      <c r="K8" s="90">
        <f t="shared" si="6"/>
        <v>0</v>
      </c>
      <c r="L8" s="90">
        <f t="shared" si="6"/>
        <v>0</v>
      </c>
      <c r="M8" s="90">
        <f t="shared" si="6"/>
        <v>0</v>
      </c>
      <c r="N8" s="90">
        <f t="shared" si="6"/>
        <v>0</v>
      </c>
      <c r="O8" s="92">
        <f t="shared" si="2"/>
        <v>72137.50082951755</v>
      </c>
      <c r="P8" s="90">
        <f>P9</f>
        <v>72137.50082951755</v>
      </c>
      <c r="Q8" s="90">
        <f t="shared" ref="Q8:U9" si="7">Q9</f>
        <v>0</v>
      </c>
      <c r="R8" s="90">
        <f t="shared" si="7"/>
        <v>0</v>
      </c>
      <c r="S8" s="90">
        <f t="shared" si="7"/>
        <v>0</v>
      </c>
      <c r="T8" s="90">
        <f t="shared" si="7"/>
        <v>0</v>
      </c>
      <c r="U8" s="90">
        <f t="shared" si="7"/>
        <v>0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</row>
    <row r="9" spans="1:65" s="97" customFormat="1" ht="15.95" customHeight="1" x14ac:dyDescent="0.3">
      <c r="A9" s="94"/>
      <c r="B9" s="94"/>
      <c r="C9" s="94">
        <v>3111</v>
      </c>
      <c r="D9" s="94"/>
      <c r="E9" s="95" t="s">
        <v>85</v>
      </c>
      <c r="F9" s="97">
        <v>0</v>
      </c>
      <c r="G9" s="97">
        <v>0</v>
      </c>
      <c r="H9" s="98">
        <f t="shared" si="0"/>
        <v>543520</v>
      </c>
      <c r="I9" s="96">
        <f>I10</f>
        <v>543520</v>
      </c>
      <c r="J9" s="96">
        <f t="shared" si="6"/>
        <v>0</v>
      </c>
      <c r="K9" s="96">
        <f t="shared" si="6"/>
        <v>0</v>
      </c>
      <c r="L9" s="96">
        <f t="shared" si="6"/>
        <v>0</v>
      </c>
      <c r="M9" s="96">
        <f t="shared" si="6"/>
        <v>0</v>
      </c>
      <c r="N9" s="96">
        <f t="shared" si="6"/>
        <v>0</v>
      </c>
      <c r="O9" s="98">
        <f t="shared" si="2"/>
        <v>72137.50082951755</v>
      </c>
      <c r="P9" s="96">
        <f>P10</f>
        <v>72137.50082951755</v>
      </c>
      <c r="Q9" s="96">
        <f t="shared" si="7"/>
        <v>0</v>
      </c>
      <c r="R9" s="96">
        <f t="shared" si="7"/>
        <v>0</v>
      </c>
      <c r="S9" s="96">
        <f t="shared" si="7"/>
        <v>0</v>
      </c>
      <c r="T9" s="96">
        <f t="shared" si="7"/>
        <v>0</v>
      </c>
      <c r="U9" s="96">
        <f t="shared" si="7"/>
        <v>0</v>
      </c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</row>
    <row r="10" spans="1:65" s="87" customFormat="1" ht="15.95" customHeight="1" x14ac:dyDescent="0.3">
      <c r="A10" s="99"/>
      <c r="B10" s="99"/>
      <c r="C10" s="100"/>
      <c r="D10" s="99">
        <v>31111</v>
      </c>
      <c r="E10" s="101" t="s">
        <v>86</v>
      </c>
      <c r="H10" s="103">
        <f t="shared" si="0"/>
        <v>543520</v>
      </c>
      <c r="I10" s="102">
        <v>543520</v>
      </c>
      <c r="J10" s="102"/>
      <c r="K10" s="102"/>
      <c r="L10" s="102"/>
      <c r="M10" s="102"/>
      <c r="N10" s="102"/>
      <c r="O10" s="103">
        <f t="shared" si="2"/>
        <v>72137.50082951755</v>
      </c>
      <c r="P10" s="102">
        <f t="shared" ref="P10:U10" si="8">I10/$O$3</f>
        <v>72137.50082951755</v>
      </c>
      <c r="Q10" s="102">
        <f t="shared" si="8"/>
        <v>0</v>
      </c>
      <c r="R10" s="102">
        <f t="shared" si="8"/>
        <v>0</v>
      </c>
      <c r="S10" s="102">
        <f t="shared" si="8"/>
        <v>0</v>
      </c>
      <c r="T10" s="102">
        <f t="shared" si="8"/>
        <v>0</v>
      </c>
      <c r="U10" s="102">
        <f t="shared" si="8"/>
        <v>0</v>
      </c>
    </row>
    <row r="11" spans="1:65" s="91" customFormat="1" ht="15.95" customHeight="1" x14ac:dyDescent="0.3">
      <c r="A11" s="88"/>
      <c r="B11" s="88">
        <v>312</v>
      </c>
      <c r="C11" s="88"/>
      <c r="D11" s="88"/>
      <c r="E11" s="89" t="s">
        <v>87</v>
      </c>
      <c r="H11" s="92">
        <f t="shared" si="0"/>
        <v>19000</v>
      </c>
      <c r="I11" s="90">
        <f t="shared" ref="I11:N11" si="9">I12</f>
        <v>19000</v>
      </c>
      <c r="J11" s="90">
        <f t="shared" si="9"/>
        <v>0</v>
      </c>
      <c r="K11" s="90">
        <f t="shared" si="9"/>
        <v>0</v>
      </c>
      <c r="L11" s="90">
        <f t="shared" si="9"/>
        <v>0</v>
      </c>
      <c r="M11" s="90">
        <f t="shared" si="9"/>
        <v>0</v>
      </c>
      <c r="N11" s="90">
        <f t="shared" si="9"/>
        <v>0</v>
      </c>
      <c r="O11" s="92">
        <f t="shared" si="2"/>
        <v>2521.7333598778951</v>
      </c>
      <c r="P11" s="90">
        <f t="shared" ref="P11:U11" si="10">P12</f>
        <v>2521.7333598778951</v>
      </c>
      <c r="Q11" s="90">
        <f t="shared" si="10"/>
        <v>0</v>
      </c>
      <c r="R11" s="90">
        <f t="shared" si="10"/>
        <v>0</v>
      </c>
      <c r="S11" s="90">
        <f t="shared" si="10"/>
        <v>0</v>
      </c>
      <c r="T11" s="90">
        <f t="shared" si="10"/>
        <v>0</v>
      </c>
      <c r="U11" s="90">
        <f t="shared" si="10"/>
        <v>0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</row>
    <row r="12" spans="1:65" s="97" customFormat="1" ht="15.95" customHeight="1" x14ac:dyDescent="0.3">
      <c r="A12" s="94"/>
      <c r="B12" s="94"/>
      <c r="C12" s="94">
        <v>3121</v>
      </c>
      <c r="D12" s="94"/>
      <c r="E12" s="95" t="s">
        <v>87</v>
      </c>
      <c r="F12" s="97">
        <v>0</v>
      </c>
      <c r="G12" s="97">
        <v>0</v>
      </c>
      <c r="H12" s="98">
        <f t="shared" si="0"/>
        <v>19000</v>
      </c>
      <c r="I12" s="96">
        <f>SUM(I13:I17)</f>
        <v>19000</v>
      </c>
      <c r="J12" s="96">
        <f t="shared" ref="J12:N12" si="11">SUM(J14:J17)</f>
        <v>0</v>
      </c>
      <c r="K12" s="96">
        <f t="shared" si="11"/>
        <v>0</v>
      </c>
      <c r="L12" s="96">
        <f t="shared" si="11"/>
        <v>0</v>
      </c>
      <c r="M12" s="96">
        <f t="shared" si="11"/>
        <v>0</v>
      </c>
      <c r="N12" s="96">
        <f t="shared" si="11"/>
        <v>0</v>
      </c>
      <c r="O12" s="98">
        <f t="shared" si="2"/>
        <v>2521.7333598778951</v>
      </c>
      <c r="P12" s="96">
        <f>SUM(P13:P17)</f>
        <v>2521.7333598778951</v>
      </c>
      <c r="Q12" s="96">
        <f t="shared" ref="Q12:U12" si="12">SUM(Q14:Q17)</f>
        <v>0</v>
      </c>
      <c r="R12" s="96">
        <f t="shared" si="12"/>
        <v>0</v>
      </c>
      <c r="S12" s="96">
        <f t="shared" si="12"/>
        <v>0</v>
      </c>
      <c r="T12" s="96">
        <f t="shared" si="12"/>
        <v>0</v>
      </c>
      <c r="U12" s="96">
        <f t="shared" si="12"/>
        <v>0</v>
      </c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</row>
    <row r="13" spans="1:65" s="87" customFormat="1" ht="15.95" customHeight="1" x14ac:dyDescent="0.3">
      <c r="A13" s="99"/>
      <c r="B13" s="99"/>
      <c r="C13" s="100"/>
      <c r="D13" s="99">
        <v>31212</v>
      </c>
      <c r="E13" s="101" t="s">
        <v>88</v>
      </c>
      <c r="H13" s="103">
        <f t="shared" si="0"/>
        <v>6000</v>
      </c>
      <c r="I13" s="102">
        <v>6000</v>
      </c>
      <c r="J13" s="102"/>
      <c r="K13" s="102"/>
      <c r="L13" s="102"/>
      <c r="M13" s="102"/>
      <c r="N13" s="102"/>
      <c r="O13" s="103">
        <f t="shared" si="2"/>
        <v>796.33685048775624</v>
      </c>
      <c r="P13" s="102">
        <f t="shared" ref="P13:U17" si="13">I13/$O$3</f>
        <v>796.33685048775624</v>
      </c>
      <c r="Q13" s="102">
        <f t="shared" si="13"/>
        <v>0</v>
      </c>
      <c r="R13" s="102">
        <f t="shared" si="13"/>
        <v>0</v>
      </c>
      <c r="S13" s="102">
        <f t="shared" si="13"/>
        <v>0</v>
      </c>
      <c r="T13" s="102">
        <f t="shared" si="13"/>
        <v>0</v>
      </c>
      <c r="U13" s="102">
        <f t="shared" si="13"/>
        <v>0</v>
      </c>
    </row>
    <row r="14" spans="1:65" s="87" customFormat="1" ht="15.95" customHeight="1" x14ac:dyDescent="0.3">
      <c r="A14" s="99"/>
      <c r="B14" s="99"/>
      <c r="C14" s="100"/>
      <c r="D14" s="99">
        <v>31213</v>
      </c>
      <c r="E14" s="101" t="s">
        <v>89</v>
      </c>
      <c r="H14" s="103">
        <f t="shared" si="0"/>
        <v>0</v>
      </c>
      <c r="I14" s="102"/>
      <c r="J14" s="102"/>
      <c r="K14" s="102"/>
      <c r="L14" s="102"/>
      <c r="M14" s="102"/>
      <c r="N14" s="102"/>
      <c r="O14" s="103">
        <f t="shared" si="2"/>
        <v>0</v>
      </c>
      <c r="P14" s="102">
        <f t="shared" si="13"/>
        <v>0</v>
      </c>
      <c r="Q14" s="102">
        <f t="shared" si="13"/>
        <v>0</v>
      </c>
      <c r="R14" s="102">
        <f t="shared" si="13"/>
        <v>0</v>
      </c>
      <c r="S14" s="102">
        <f t="shared" si="13"/>
        <v>0</v>
      </c>
      <c r="T14" s="102">
        <f t="shared" si="13"/>
        <v>0</v>
      </c>
      <c r="U14" s="102">
        <f t="shared" si="13"/>
        <v>0</v>
      </c>
    </row>
    <row r="15" spans="1:65" s="87" customFormat="1" ht="15.95" customHeight="1" x14ac:dyDescent="0.3">
      <c r="A15" s="99"/>
      <c r="B15" s="99"/>
      <c r="C15" s="100"/>
      <c r="D15" s="99">
        <v>31215</v>
      </c>
      <c r="E15" s="101" t="s">
        <v>90</v>
      </c>
      <c r="H15" s="103">
        <f t="shared" si="0"/>
        <v>4000</v>
      </c>
      <c r="I15" s="102">
        <v>4000</v>
      </c>
      <c r="J15" s="102"/>
      <c r="K15" s="102"/>
      <c r="L15" s="102"/>
      <c r="M15" s="102"/>
      <c r="N15" s="102"/>
      <c r="O15" s="103">
        <f t="shared" si="2"/>
        <v>530.89123365850423</v>
      </c>
      <c r="P15" s="102">
        <f t="shared" si="13"/>
        <v>530.89123365850423</v>
      </c>
      <c r="Q15" s="102">
        <f t="shared" si="13"/>
        <v>0</v>
      </c>
      <c r="R15" s="102">
        <f t="shared" si="13"/>
        <v>0</v>
      </c>
      <c r="S15" s="102">
        <f t="shared" si="13"/>
        <v>0</v>
      </c>
      <c r="T15" s="102">
        <f t="shared" si="13"/>
        <v>0</v>
      </c>
      <c r="U15" s="102">
        <f t="shared" si="13"/>
        <v>0</v>
      </c>
    </row>
    <row r="16" spans="1:65" s="87" customFormat="1" ht="15.95" customHeight="1" x14ac:dyDescent="0.3">
      <c r="A16" s="99"/>
      <c r="B16" s="99"/>
      <c r="C16" s="100"/>
      <c r="D16" s="99">
        <v>31216</v>
      </c>
      <c r="E16" s="101" t="s">
        <v>91</v>
      </c>
      <c r="H16" s="103">
        <f t="shared" si="0"/>
        <v>9000</v>
      </c>
      <c r="I16" s="102">
        <v>9000</v>
      </c>
      <c r="J16" s="102"/>
      <c r="K16" s="102"/>
      <c r="L16" s="102"/>
      <c r="M16" s="102"/>
      <c r="N16" s="102"/>
      <c r="O16" s="103">
        <f t="shared" si="2"/>
        <v>1194.5052757316344</v>
      </c>
      <c r="P16" s="102">
        <f t="shared" si="13"/>
        <v>1194.5052757316344</v>
      </c>
      <c r="Q16" s="102">
        <f t="shared" si="13"/>
        <v>0</v>
      </c>
      <c r="R16" s="102">
        <f t="shared" si="13"/>
        <v>0</v>
      </c>
      <c r="S16" s="102">
        <f t="shared" si="13"/>
        <v>0</v>
      </c>
      <c r="T16" s="102">
        <f t="shared" si="13"/>
        <v>0</v>
      </c>
      <c r="U16" s="102">
        <f t="shared" si="13"/>
        <v>0</v>
      </c>
    </row>
    <row r="17" spans="1:65" s="87" customFormat="1" ht="15.95" customHeight="1" x14ac:dyDescent="0.3">
      <c r="A17" s="99"/>
      <c r="B17" s="99"/>
      <c r="C17" s="100"/>
      <c r="D17" s="99">
        <v>31219</v>
      </c>
      <c r="E17" s="101" t="s">
        <v>92</v>
      </c>
      <c r="H17" s="103">
        <f t="shared" si="0"/>
        <v>0</v>
      </c>
      <c r="I17" s="102"/>
      <c r="J17" s="102"/>
      <c r="K17" s="102"/>
      <c r="L17" s="102"/>
      <c r="M17" s="102"/>
      <c r="N17" s="102"/>
      <c r="O17" s="103">
        <f t="shared" si="2"/>
        <v>0</v>
      </c>
      <c r="P17" s="102">
        <f t="shared" si="13"/>
        <v>0</v>
      </c>
      <c r="Q17" s="102">
        <f t="shared" si="13"/>
        <v>0</v>
      </c>
      <c r="R17" s="102">
        <f t="shared" si="13"/>
        <v>0</v>
      </c>
      <c r="S17" s="102">
        <f t="shared" si="13"/>
        <v>0</v>
      </c>
      <c r="T17" s="102">
        <f t="shared" si="13"/>
        <v>0</v>
      </c>
      <c r="U17" s="102">
        <f t="shared" si="13"/>
        <v>0</v>
      </c>
    </row>
    <row r="18" spans="1:65" s="91" customFormat="1" ht="15.95" customHeight="1" x14ac:dyDescent="0.3">
      <c r="A18" s="88"/>
      <c r="B18" s="88">
        <v>313</v>
      </c>
      <c r="C18" s="88"/>
      <c r="D18" s="88"/>
      <c r="E18" s="89" t="s">
        <v>93</v>
      </c>
      <c r="H18" s="92">
        <f t="shared" si="0"/>
        <v>89677</v>
      </c>
      <c r="I18" s="90">
        <f t="shared" ref="I18:N18" si="14">I19+I22</f>
        <v>89677</v>
      </c>
      <c r="J18" s="90">
        <f t="shared" si="14"/>
        <v>0</v>
      </c>
      <c r="K18" s="90">
        <f t="shared" si="14"/>
        <v>0</v>
      </c>
      <c r="L18" s="90">
        <f t="shared" si="14"/>
        <v>0</v>
      </c>
      <c r="M18" s="90">
        <f t="shared" si="14"/>
        <v>0</v>
      </c>
      <c r="N18" s="90">
        <f t="shared" si="14"/>
        <v>0</v>
      </c>
      <c r="O18" s="92">
        <f t="shared" si="2"/>
        <v>11902.18329019842</v>
      </c>
      <c r="P18" s="90">
        <f t="shared" ref="P18:U18" si="15">P19+P22</f>
        <v>11902.18329019842</v>
      </c>
      <c r="Q18" s="90">
        <f t="shared" si="15"/>
        <v>0</v>
      </c>
      <c r="R18" s="90">
        <f t="shared" si="15"/>
        <v>0</v>
      </c>
      <c r="S18" s="90">
        <f t="shared" si="15"/>
        <v>0</v>
      </c>
      <c r="T18" s="90">
        <f t="shared" si="15"/>
        <v>0</v>
      </c>
      <c r="U18" s="90">
        <f t="shared" si="15"/>
        <v>0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</row>
    <row r="19" spans="1:65" s="97" customFormat="1" ht="15.95" customHeight="1" x14ac:dyDescent="0.3">
      <c r="A19" s="94"/>
      <c r="B19" s="94"/>
      <c r="C19" s="94">
        <v>3132</v>
      </c>
      <c r="D19" s="94"/>
      <c r="E19" s="95" t="s">
        <v>94</v>
      </c>
      <c r="F19" s="97">
        <v>0</v>
      </c>
      <c r="G19" s="97">
        <v>0</v>
      </c>
      <c r="H19" s="98">
        <f t="shared" si="0"/>
        <v>89677</v>
      </c>
      <c r="I19" s="96">
        <f t="shared" ref="I19:N19" si="16">SUM(I20:I21)</f>
        <v>89677</v>
      </c>
      <c r="J19" s="96">
        <f t="shared" si="16"/>
        <v>0</v>
      </c>
      <c r="K19" s="96">
        <f t="shared" si="16"/>
        <v>0</v>
      </c>
      <c r="L19" s="96">
        <f t="shared" si="16"/>
        <v>0</v>
      </c>
      <c r="M19" s="96">
        <f t="shared" si="16"/>
        <v>0</v>
      </c>
      <c r="N19" s="96">
        <f t="shared" si="16"/>
        <v>0</v>
      </c>
      <c r="O19" s="98">
        <f t="shared" si="2"/>
        <v>11902.18329019842</v>
      </c>
      <c r="P19" s="96">
        <f t="shared" ref="P19:U19" si="17">SUM(P20:P21)</f>
        <v>11902.18329019842</v>
      </c>
      <c r="Q19" s="96">
        <f t="shared" si="17"/>
        <v>0</v>
      </c>
      <c r="R19" s="96">
        <f t="shared" si="17"/>
        <v>0</v>
      </c>
      <c r="S19" s="96">
        <f t="shared" si="17"/>
        <v>0</v>
      </c>
      <c r="T19" s="96">
        <f t="shared" si="17"/>
        <v>0</v>
      </c>
      <c r="U19" s="96">
        <f t="shared" si="17"/>
        <v>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</row>
    <row r="20" spans="1:65" s="87" customFormat="1" ht="15.95" customHeight="1" x14ac:dyDescent="0.3">
      <c r="A20" s="99"/>
      <c r="B20" s="99"/>
      <c r="C20" s="100"/>
      <c r="D20" s="99">
        <v>31321</v>
      </c>
      <c r="E20" s="101" t="s">
        <v>94</v>
      </c>
      <c r="H20" s="103">
        <f t="shared" si="0"/>
        <v>89677</v>
      </c>
      <c r="I20" s="102">
        <v>89677</v>
      </c>
      <c r="J20" s="102"/>
      <c r="K20" s="102"/>
      <c r="L20" s="102"/>
      <c r="M20" s="102"/>
      <c r="N20" s="102"/>
      <c r="O20" s="103">
        <f t="shared" si="2"/>
        <v>11902.18329019842</v>
      </c>
      <c r="P20" s="102">
        <f t="shared" ref="P20:U21" si="18">I20/$O$3</f>
        <v>11902.18329019842</v>
      </c>
      <c r="Q20" s="102">
        <f t="shared" si="18"/>
        <v>0</v>
      </c>
      <c r="R20" s="102">
        <f t="shared" si="18"/>
        <v>0</v>
      </c>
      <c r="S20" s="102">
        <f t="shared" si="18"/>
        <v>0</v>
      </c>
      <c r="T20" s="102">
        <f t="shared" si="18"/>
        <v>0</v>
      </c>
      <c r="U20" s="102">
        <f t="shared" si="18"/>
        <v>0</v>
      </c>
    </row>
    <row r="21" spans="1:65" s="87" customFormat="1" ht="15.95" customHeight="1" x14ac:dyDescent="0.3">
      <c r="A21" s="99"/>
      <c r="B21" s="99"/>
      <c r="C21" s="100"/>
      <c r="D21" s="99">
        <v>31322</v>
      </c>
      <c r="E21" s="101" t="s">
        <v>95</v>
      </c>
      <c r="H21" s="103">
        <f t="shared" si="0"/>
        <v>0</v>
      </c>
      <c r="I21" s="102"/>
      <c r="J21" s="102"/>
      <c r="K21" s="102"/>
      <c r="L21" s="102"/>
      <c r="M21" s="102"/>
      <c r="N21" s="102"/>
      <c r="O21" s="103">
        <f t="shared" si="2"/>
        <v>0</v>
      </c>
      <c r="P21" s="102">
        <f t="shared" si="18"/>
        <v>0</v>
      </c>
      <c r="Q21" s="102">
        <f t="shared" si="18"/>
        <v>0</v>
      </c>
      <c r="R21" s="102">
        <f t="shared" si="18"/>
        <v>0</v>
      </c>
      <c r="S21" s="102">
        <f t="shared" si="18"/>
        <v>0</v>
      </c>
      <c r="T21" s="102">
        <f t="shared" si="18"/>
        <v>0</v>
      </c>
      <c r="U21" s="102">
        <f t="shared" si="18"/>
        <v>0</v>
      </c>
    </row>
    <row r="22" spans="1:65" s="97" customFormat="1" ht="15.95" customHeight="1" x14ac:dyDescent="0.3">
      <c r="A22" s="94"/>
      <c r="B22" s="94"/>
      <c r="C22" s="94">
        <v>3133</v>
      </c>
      <c r="D22" s="94"/>
      <c r="E22" s="95" t="s">
        <v>96</v>
      </c>
      <c r="F22" s="97">
        <v>0</v>
      </c>
      <c r="G22" s="97">
        <v>0</v>
      </c>
      <c r="H22" s="98">
        <f t="shared" si="0"/>
        <v>0</v>
      </c>
      <c r="I22" s="96">
        <f t="shared" ref="I22:N22" si="19">SUM(I23)</f>
        <v>0</v>
      </c>
      <c r="J22" s="96">
        <f t="shared" si="19"/>
        <v>0</v>
      </c>
      <c r="K22" s="96">
        <f t="shared" si="19"/>
        <v>0</v>
      </c>
      <c r="L22" s="96">
        <f t="shared" si="19"/>
        <v>0</v>
      </c>
      <c r="M22" s="96">
        <f t="shared" si="19"/>
        <v>0</v>
      </c>
      <c r="N22" s="96">
        <f t="shared" si="19"/>
        <v>0</v>
      </c>
      <c r="O22" s="98">
        <f t="shared" si="2"/>
        <v>0</v>
      </c>
      <c r="P22" s="96">
        <f t="shared" ref="P22:U22" si="20">SUM(P23)</f>
        <v>0</v>
      </c>
      <c r="Q22" s="96">
        <f t="shared" si="20"/>
        <v>0</v>
      </c>
      <c r="R22" s="96">
        <f t="shared" si="20"/>
        <v>0</v>
      </c>
      <c r="S22" s="96">
        <f t="shared" si="20"/>
        <v>0</v>
      </c>
      <c r="T22" s="96">
        <f t="shared" si="20"/>
        <v>0</v>
      </c>
      <c r="U22" s="96">
        <f t="shared" si="20"/>
        <v>0</v>
      </c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</row>
    <row r="23" spans="1:65" s="87" customFormat="1" ht="15.95" customHeight="1" x14ac:dyDescent="0.3">
      <c r="A23" s="99"/>
      <c r="B23" s="99"/>
      <c r="C23" s="100"/>
      <c r="D23" s="99">
        <v>31332</v>
      </c>
      <c r="E23" s="101" t="s">
        <v>97</v>
      </c>
      <c r="H23" s="103">
        <f t="shared" si="0"/>
        <v>0</v>
      </c>
      <c r="I23" s="102"/>
      <c r="J23" s="102"/>
      <c r="K23" s="102"/>
      <c r="L23" s="102"/>
      <c r="M23" s="102"/>
      <c r="N23" s="102"/>
      <c r="O23" s="103">
        <f t="shared" si="2"/>
        <v>0</v>
      </c>
      <c r="P23" s="102"/>
      <c r="Q23" s="102"/>
      <c r="R23" s="102"/>
      <c r="S23" s="102"/>
      <c r="T23" s="102"/>
      <c r="U23" s="102"/>
    </row>
    <row r="24" spans="1:65" s="105" customFormat="1" ht="15.95" customHeight="1" x14ac:dyDescent="0.3">
      <c r="A24" s="82">
        <v>32</v>
      </c>
      <c r="B24" s="82"/>
      <c r="C24" s="82"/>
      <c r="D24" s="82"/>
      <c r="E24" s="83" t="s">
        <v>37</v>
      </c>
      <c r="F24" s="84">
        <f>F25+F34+F48+F71+F75</f>
        <v>0</v>
      </c>
      <c r="G24" s="104">
        <f>G25+G34+G48+G71+G75</f>
        <v>0</v>
      </c>
      <c r="H24" s="86">
        <f t="shared" si="0"/>
        <v>419350</v>
      </c>
      <c r="I24" s="84">
        <f t="shared" ref="I24:N24" si="21">I25+I34+I48+I71+I75</f>
        <v>372300</v>
      </c>
      <c r="J24" s="84">
        <f t="shared" si="21"/>
        <v>0</v>
      </c>
      <c r="K24" s="84">
        <f t="shared" si="21"/>
        <v>33550</v>
      </c>
      <c r="L24" s="84">
        <f t="shared" si="21"/>
        <v>13500</v>
      </c>
      <c r="M24" s="84">
        <f t="shared" si="21"/>
        <v>0</v>
      </c>
      <c r="N24" s="84">
        <f t="shared" si="21"/>
        <v>0</v>
      </c>
      <c r="O24" s="86">
        <f t="shared" si="2"/>
        <v>55657.309708673434</v>
      </c>
      <c r="P24" s="84">
        <f t="shared" ref="P24:U24" si="22">P25+P34+P48+P71+P75</f>
        <v>49412.701572765276</v>
      </c>
      <c r="Q24" s="84">
        <f t="shared" si="22"/>
        <v>0</v>
      </c>
      <c r="R24" s="84">
        <f t="shared" si="22"/>
        <v>4452.8502223107043</v>
      </c>
      <c r="S24" s="84">
        <f t="shared" si="22"/>
        <v>1791.7579135974515</v>
      </c>
      <c r="T24" s="84">
        <f t="shared" si="22"/>
        <v>0</v>
      </c>
      <c r="U24" s="84">
        <f t="shared" si="22"/>
        <v>0</v>
      </c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1:65" s="91" customFormat="1" ht="15.95" customHeight="1" x14ac:dyDescent="0.3">
      <c r="A25" s="88"/>
      <c r="B25" s="88">
        <v>321</v>
      </c>
      <c r="C25" s="88"/>
      <c r="D25" s="88"/>
      <c r="E25" s="89" t="s">
        <v>98</v>
      </c>
      <c r="H25" s="92">
        <f t="shared" si="0"/>
        <v>15200</v>
      </c>
      <c r="I25" s="90">
        <f t="shared" ref="I25:N25" si="23">I26+I30+I32</f>
        <v>5700</v>
      </c>
      <c r="J25" s="90">
        <f t="shared" si="23"/>
        <v>0</v>
      </c>
      <c r="K25" s="90">
        <f t="shared" si="23"/>
        <v>9500</v>
      </c>
      <c r="L25" s="90">
        <f t="shared" si="23"/>
        <v>0</v>
      </c>
      <c r="M25" s="90">
        <f t="shared" si="23"/>
        <v>0</v>
      </c>
      <c r="N25" s="90">
        <f t="shared" si="23"/>
        <v>0</v>
      </c>
      <c r="O25" s="92">
        <f t="shared" si="2"/>
        <v>2017.386687902316</v>
      </c>
      <c r="P25" s="90">
        <f t="shared" ref="P25:U25" si="24">P26+P30+P32</f>
        <v>756.52000796336847</v>
      </c>
      <c r="Q25" s="90">
        <f t="shared" si="24"/>
        <v>0</v>
      </c>
      <c r="R25" s="90">
        <f t="shared" si="24"/>
        <v>1260.8666799389475</v>
      </c>
      <c r="S25" s="90">
        <f t="shared" si="24"/>
        <v>0</v>
      </c>
      <c r="T25" s="90">
        <f t="shared" si="24"/>
        <v>0</v>
      </c>
      <c r="U25" s="90">
        <f t="shared" si="24"/>
        <v>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</row>
    <row r="26" spans="1:65" s="97" customFormat="1" ht="15.95" customHeight="1" x14ac:dyDescent="0.3">
      <c r="A26" s="94"/>
      <c r="B26" s="94"/>
      <c r="C26" s="94">
        <v>3211</v>
      </c>
      <c r="D26" s="94"/>
      <c r="E26" s="95" t="s">
        <v>99</v>
      </c>
      <c r="F26" s="97">
        <f>SUM(F30:F72)</f>
        <v>0</v>
      </c>
      <c r="G26" s="97">
        <f>SUM(G30:G72)</f>
        <v>0</v>
      </c>
      <c r="H26" s="98">
        <f t="shared" si="0"/>
        <v>5500</v>
      </c>
      <c r="I26" s="96">
        <f t="shared" ref="I26:N26" si="25">SUM(I27:I29)</f>
        <v>0</v>
      </c>
      <c r="J26" s="96">
        <f t="shared" si="25"/>
        <v>0</v>
      </c>
      <c r="K26" s="96">
        <f t="shared" si="25"/>
        <v>5500</v>
      </c>
      <c r="L26" s="96">
        <f t="shared" si="25"/>
        <v>0</v>
      </c>
      <c r="M26" s="96">
        <f t="shared" si="25"/>
        <v>0</v>
      </c>
      <c r="N26" s="96">
        <f t="shared" si="25"/>
        <v>0</v>
      </c>
      <c r="O26" s="98">
        <f t="shared" si="2"/>
        <v>729.97544628044329</v>
      </c>
      <c r="P26" s="96">
        <f t="shared" ref="P26:U26" si="26">SUM(P27:P29)</f>
        <v>0</v>
      </c>
      <c r="Q26" s="96">
        <f t="shared" si="26"/>
        <v>0</v>
      </c>
      <c r="R26" s="96">
        <f t="shared" si="26"/>
        <v>729.97544628044329</v>
      </c>
      <c r="S26" s="96">
        <f t="shared" si="26"/>
        <v>0</v>
      </c>
      <c r="T26" s="96">
        <f t="shared" si="26"/>
        <v>0</v>
      </c>
      <c r="U26" s="96">
        <f t="shared" si="26"/>
        <v>0</v>
      </c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</row>
    <row r="27" spans="1:65" s="87" customFormat="1" ht="15.95" customHeight="1" x14ac:dyDescent="0.3">
      <c r="A27" s="99"/>
      <c r="B27" s="99"/>
      <c r="C27" s="100"/>
      <c r="D27" s="99">
        <v>32111</v>
      </c>
      <c r="E27" s="101" t="s">
        <v>100</v>
      </c>
      <c r="F27" s="93"/>
      <c r="G27" s="93"/>
      <c r="H27" s="103">
        <f t="shared" si="0"/>
        <v>1500</v>
      </c>
      <c r="I27" s="102"/>
      <c r="J27" s="102"/>
      <c r="K27" s="161">
        <v>1500</v>
      </c>
      <c r="L27" s="102"/>
      <c r="M27" s="102"/>
      <c r="N27" s="102"/>
      <c r="O27" s="103">
        <f t="shared" si="2"/>
        <v>199.08421262193906</v>
      </c>
      <c r="P27" s="102">
        <f t="shared" ref="P27:U29" si="27">I27/$O$3</f>
        <v>0</v>
      </c>
      <c r="Q27" s="102">
        <f t="shared" si="27"/>
        <v>0</v>
      </c>
      <c r="R27" s="102">
        <f t="shared" si="27"/>
        <v>199.08421262193906</v>
      </c>
      <c r="S27" s="102">
        <f t="shared" si="27"/>
        <v>0</v>
      </c>
      <c r="T27" s="102">
        <f t="shared" si="27"/>
        <v>0</v>
      </c>
      <c r="U27" s="102">
        <f t="shared" si="27"/>
        <v>0</v>
      </c>
    </row>
    <row r="28" spans="1:65" s="87" customFormat="1" ht="15.95" customHeight="1" x14ac:dyDescent="0.3">
      <c r="A28" s="99"/>
      <c r="B28" s="99"/>
      <c r="C28" s="100"/>
      <c r="D28" s="99">
        <v>32113</v>
      </c>
      <c r="E28" s="101" t="s">
        <v>101</v>
      </c>
      <c r="F28" s="93"/>
      <c r="G28" s="93"/>
      <c r="H28" s="103">
        <f t="shared" si="0"/>
        <v>2000</v>
      </c>
      <c r="I28" s="102"/>
      <c r="J28" s="102"/>
      <c r="K28" s="161">
        <v>2000</v>
      </c>
      <c r="L28" s="102"/>
      <c r="M28" s="102"/>
      <c r="N28" s="102"/>
      <c r="O28" s="103">
        <f t="shared" si="2"/>
        <v>265.44561682925212</v>
      </c>
      <c r="P28" s="102">
        <f t="shared" si="27"/>
        <v>0</v>
      </c>
      <c r="Q28" s="102">
        <f t="shared" si="27"/>
        <v>0</v>
      </c>
      <c r="R28" s="102">
        <f t="shared" si="27"/>
        <v>265.44561682925212</v>
      </c>
      <c r="S28" s="102">
        <f t="shared" si="27"/>
        <v>0</v>
      </c>
      <c r="T28" s="102">
        <f t="shared" si="27"/>
        <v>0</v>
      </c>
      <c r="U28" s="102">
        <f t="shared" si="27"/>
        <v>0</v>
      </c>
    </row>
    <row r="29" spans="1:65" s="87" customFormat="1" ht="15.95" customHeight="1" x14ac:dyDescent="0.3">
      <c r="A29" s="99"/>
      <c r="B29" s="99"/>
      <c r="C29" s="100"/>
      <c r="D29" s="99">
        <v>32115</v>
      </c>
      <c r="E29" s="101" t="s">
        <v>102</v>
      </c>
      <c r="F29" s="93"/>
      <c r="G29" s="93"/>
      <c r="H29" s="103">
        <f t="shared" si="0"/>
        <v>2000</v>
      </c>
      <c r="I29" s="102"/>
      <c r="J29" s="102"/>
      <c r="K29" s="161">
        <v>2000</v>
      </c>
      <c r="L29" s="102"/>
      <c r="M29" s="102"/>
      <c r="N29" s="102"/>
      <c r="O29" s="103">
        <f t="shared" si="2"/>
        <v>265.44561682925212</v>
      </c>
      <c r="P29" s="102">
        <f t="shared" si="27"/>
        <v>0</v>
      </c>
      <c r="Q29" s="102">
        <f t="shared" si="27"/>
        <v>0</v>
      </c>
      <c r="R29" s="102">
        <f t="shared" si="27"/>
        <v>265.44561682925212</v>
      </c>
      <c r="S29" s="102">
        <f t="shared" si="27"/>
        <v>0</v>
      </c>
      <c r="T29" s="102">
        <f t="shared" si="27"/>
        <v>0</v>
      </c>
      <c r="U29" s="102">
        <f t="shared" si="27"/>
        <v>0</v>
      </c>
    </row>
    <row r="30" spans="1:65" s="97" customFormat="1" ht="15.95" customHeight="1" x14ac:dyDescent="0.3">
      <c r="A30" s="94"/>
      <c r="B30" s="94"/>
      <c r="C30" s="94">
        <v>3212</v>
      </c>
      <c r="D30" s="94"/>
      <c r="E30" s="95" t="s">
        <v>103</v>
      </c>
      <c r="F30" s="97">
        <v>0</v>
      </c>
      <c r="G30" s="97">
        <v>0</v>
      </c>
      <c r="H30" s="98">
        <f t="shared" si="0"/>
        <v>5700</v>
      </c>
      <c r="I30" s="96">
        <f t="shared" ref="I30:N30" si="28">I31</f>
        <v>5700</v>
      </c>
      <c r="J30" s="96">
        <f t="shared" si="28"/>
        <v>0</v>
      </c>
      <c r="K30" s="96">
        <f t="shared" si="28"/>
        <v>0</v>
      </c>
      <c r="L30" s="96">
        <f t="shared" si="28"/>
        <v>0</v>
      </c>
      <c r="M30" s="96">
        <f t="shared" si="28"/>
        <v>0</v>
      </c>
      <c r="N30" s="96">
        <f t="shared" si="28"/>
        <v>0</v>
      </c>
      <c r="O30" s="98">
        <f t="shared" si="2"/>
        <v>756.52000796336847</v>
      </c>
      <c r="P30" s="96">
        <f t="shared" ref="P30:U30" si="29">P31</f>
        <v>756.52000796336847</v>
      </c>
      <c r="Q30" s="96">
        <f t="shared" si="29"/>
        <v>0</v>
      </c>
      <c r="R30" s="96">
        <f t="shared" si="29"/>
        <v>0</v>
      </c>
      <c r="S30" s="96">
        <f t="shared" si="29"/>
        <v>0</v>
      </c>
      <c r="T30" s="96">
        <f t="shared" si="29"/>
        <v>0</v>
      </c>
      <c r="U30" s="96">
        <f t="shared" si="29"/>
        <v>0</v>
      </c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</row>
    <row r="31" spans="1:65" s="87" customFormat="1" ht="15.95" customHeight="1" x14ac:dyDescent="0.3">
      <c r="A31" s="99"/>
      <c r="B31" s="99"/>
      <c r="C31" s="100"/>
      <c r="D31" s="99">
        <v>32121</v>
      </c>
      <c r="E31" s="101" t="s">
        <v>104</v>
      </c>
      <c r="H31" s="103">
        <f t="shared" si="0"/>
        <v>5700</v>
      </c>
      <c r="I31" s="102">
        <v>5700</v>
      </c>
      <c r="J31" s="102"/>
      <c r="K31" s="102"/>
      <c r="L31" s="102"/>
      <c r="M31" s="102"/>
      <c r="N31" s="102"/>
      <c r="O31" s="103">
        <f t="shared" si="2"/>
        <v>756.52000796336847</v>
      </c>
      <c r="P31" s="102">
        <f t="shared" ref="P31:U31" si="30">I31/$O$3</f>
        <v>756.52000796336847</v>
      </c>
      <c r="Q31" s="102">
        <f t="shared" si="30"/>
        <v>0</v>
      </c>
      <c r="R31" s="102">
        <f t="shared" si="30"/>
        <v>0</v>
      </c>
      <c r="S31" s="102">
        <f t="shared" si="30"/>
        <v>0</v>
      </c>
      <c r="T31" s="102">
        <f t="shared" si="30"/>
        <v>0</v>
      </c>
      <c r="U31" s="102">
        <f t="shared" si="30"/>
        <v>0</v>
      </c>
    </row>
    <row r="32" spans="1:65" s="97" customFormat="1" ht="15.95" customHeight="1" x14ac:dyDescent="0.3">
      <c r="A32" s="94"/>
      <c r="B32" s="94"/>
      <c r="C32" s="94">
        <v>3213</v>
      </c>
      <c r="D32" s="94"/>
      <c r="E32" s="95" t="s">
        <v>105</v>
      </c>
      <c r="F32" s="97">
        <v>0</v>
      </c>
      <c r="G32" s="97">
        <v>0</v>
      </c>
      <c r="H32" s="98">
        <f t="shared" si="0"/>
        <v>4000</v>
      </c>
      <c r="I32" s="96">
        <f t="shared" ref="I32:N32" si="31">SUM(I33)</f>
        <v>0</v>
      </c>
      <c r="J32" s="96">
        <f t="shared" si="31"/>
        <v>0</v>
      </c>
      <c r="K32" s="96">
        <f t="shared" si="31"/>
        <v>4000</v>
      </c>
      <c r="L32" s="96">
        <f t="shared" si="31"/>
        <v>0</v>
      </c>
      <c r="M32" s="96">
        <f t="shared" si="31"/>
        <v>0</v>
      </c>
      <c r="N32" s="96">
        <f t="shared" si="31"/>
        <v>0</v>
      </c>
      <c r="O32" s="98">
        <f t="shared" si="2"/>
        <v>530.89123365850423</v>
      </c>
      <c r="P32" s="96">
        <f t="shared" ref="P32:U32" si="32">SUM(P33)</f>
        <v>0</v>
      </c>
      <c r="Q32" s="96">
        <f t="shared" si="32"/>
        <v>0</v>
      </c>
      <c r="R32" s="96">
        <f t="shared" si="32"/>
        <v>530.89123365850423</v>
      </c>
      <c r="S32" s="96">
        <f t="shared" si="32"/>
        <v>0</v>
      </c>
      <c r="T32" s="96">
        <f t="shared" si="32"/>
        <v>0</v>
      </c>
      <c r="U32" s="96">
        <f t="shared" si="32"/>
        <v>0</v>
      </c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</row>
    <row r="33" spans="1:65" s="87" customFormat="1" ht="15.95" customHeight="1" x14ac:dyDescent="0.3">
      <c r="A33" s="99"/>
      <c r="B33" s="99"/>
      <c r="C33" s="100"/>
      <c r="D33" s="99">
        <v>32131</v>
      </c>
      <c r="E33" s="101" t="s">
        <v>106</v>
      </c>
      <c r="F33" s="93"/>
      <c r="G33" s="93"/>
      <c r="H33" s="103">
        <f t="shared" si="0"/>
        <v>4000</v>
      </c>
      <c r="I33" s="102"/>
      <c r="J33" s="102"/>
      <c r="K33" s="102">
        <v>4000</v>
      </c>
      <c r="L33" s="102"/>
      <c r="M33" s="102"/>
      <c r="N33" s="102"/>
      <c r="O33" s="103">
        <f t="shared" si="2"/>
        <v>530.89123365850423</v>
      </c>
      <c r="P33" s="102">
        <f t="shared" ref="P33:U33" si="33">I33/$O$3</f>
        <v>0</v>
      </c>
      <c r="Q33" s="102">
        <f t="shared" si="33"/>
        <v>0</v>
      </c>
      <c r="R33" s="102">
        <f t="shared" si="33"/>
        <v>530.89123365850423</v>
      </c>
      <c r="S33" s="102">
        <f t="shared" si="33"/>
        <v>0</v>
      </c>
      <c r="T33" s="102">
        <f t="shared" si="33"/>
        <v>0</v>
      </c>
      <c r="U33" s="102">
        <f t="shared" si="33"/>
        <v>0</v>
      </c>
    </row>
    <row r="34" spans="1:65" s="91" customFormat="1" ht="15.95" customHeight="1" x14ac:dyDescent="0.3">
      <c r="A34" s="88"/>
      <c r="B34" s="88">
        <v>322</v>
      </c>
      <c r="C34" s="88"/>
      <c r="D34" s="88"/>
      <c r="E34" s="89" t="s">
        <v>107</v>
      </c>
      <c r="H34" s="92">
        <f t="shared" si="0"/>
        <v>103900</v>
      </c>
      <c r="I34" s="90">
        <f t="shared" ref="I34:N34" si="34">I35+I41+I44+I46</f>
        <v>83000</v>
      </c>
      <c r="J34" s="90">
        <f t="shared" si="34"/>
        <v>0</v>
      </c>
      <c r="K34" s="90">
        <f t="shared" si="34"/>
        <v>7400</v>
      </c>
      <c r="L34" s="90">
        <f t="shared" si="34"/>
        <v>13500</v>
      </c>
      <c r="M34" s="90">
        <f t="shared" si="34"/>
        <v>0</v>
      </c>
      <c r="N34" s="90">
        <f t="shared" si="34"/>
        <v>0</v>
      </c>
      <c r="O34" s="92">
        <f t="shared" si="2"/>
        <v>13789.899794279645</v>
      </c>
      <c r="P34" s="90">
        <f t="shared" ref="P34:U34" si="35">P35+P41+P44+P46</f>
        <v>11015.993098413961</v>
      </c>
      <c r="Q34" s="90">
        <f t="shared" si="35"/>
        <v>0</v>
      </c>
      <c r="R34" s="90">
        <f t="shared" si="35"/>
        <v>982.14878226823294</v>
      </c>
      <c r="S34" s="90">
        <f t="shared" si="35"/>
        <v>1791.7579135974515</v>
      </c>
      <c r="T34" s="90">
        <f t="shared" si="35"/>
        <v>0</v>
      </c>
      <c r="U34" s="90">
        <f t="shared" si="35"/>
        <v>0</v>
      </c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</row>
    <row r="35" spans="1:65" s="97" customFormat="1" ht="15.95" customHeight="1" x14ac:dyDescent="0.3">
      <c r="A35" s="94"/>
      <c r="B35" s="94"/>
      <c r="C35" s="94">
        <v>3221</v>
      </c>
      <c r="D35" s="94"/>
      <c r="E35" s="95" t="s">
        <v>108</v>
      </c>
      <c r="F35" s="96">
        <f>SUM(F36:F40)</f>
        <v>0</v>
      </c>
      <c r="G35" s="106">
        <f>SUM(G36:G40)</f>
        <v>0</v>
      </c>
      <c r="H35" s="98">
        <f t="shared" si="0"/>
        <v>17400</v>
      </c>
      <c r="I35" s="96">
        <f t="shared" ref="I35:N35" si="36">SUM(I36:I40)</f>
        <v>0</v>
      </c>
      <c r="J35" s="96">
        <f t="shared" si="36"/>
        <v>0</v>
      </c>
      <c r="K35" s="96">
        <f t="shared" si="36"/>
        <v>5400</v>
      </c>
      <c r="L35" s="96">
        <f t="shared" si="36"/>
        <v>12000</v>
      </c>
      <c r="M35" s="96">
        <f t="shared" si="36"/>
        <v>0</v>
      </c>
      <c r="N35" s="96">
        <f t="shared" si="36"/>
        <v>0</v>
      </c>
      <c r="O35" s="98">
        <f t="shared" si="2"/>
        <v>2309.3768664144932</v>
      </c>
      <c r="P35" s="96">
        <f t="shared" ref="P35:U35" si="37">SUM(P36:P40)</f>
        <v>0</v>
      </c>
      <c r="Q35" s="96">
        <f t="shared" si="37"/>
        <v>0</v>
      </c>
      <c r="R35" s="96">
        <f t="shared" si="37"/>
        <v>716.7031654389807</v>
      </c>
      <c r="S35" s="96">
        <f t="shared" si="37"/>
        <v>1592.6737009755125</v>
      </c>
      <c r="T35" s="96">
        <f t="shared" si="37"/>
        <v>0</v>
      </c>
      <c r="U35" s="96">
        <f t="shared" si="37"/>
        <v>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</row>
    <row r="36" spans="1:65" s="87" customFormat="1" ht="15.95" customHeight="1" x14ac:dyDescent="0.3">
      <c r="A36" s="99"/>
      <c r="B36" s="99"/>
      <c r="C36" s="100"/>
      <c r="D36" s="99">
        <v>32211</v>
      </c>
      <c r="E36" s="107" t="s">
        <v>108</v>
      </c>
      <c r="F36" s="87">
        <v>0</v>
      </c>
      <c r="G36" s="87">
        <v>0</v>
      </c>
      <c r="H36" s="103">
        <f t="shared" si="0"/>
        <v>3000</v>
      </c>
      <c r="I36" s="102"/>
      <c r="J36" s="102"/>
      <c r="K36" s="102">
        <v>3000</v>
      </c>
      <c r="L36" s="102"/>
      <c r="M36" s="102"/>
      <c r="N36" s="102"/>
      <c r="O36" s="103">
        <f t="shared" si="2"/>
        <v>398.16842524387812</v>
      </c>
      <c r="P36" s="102">
        <f t="shared" ref="P36:U40" si="38">I36/$O$3</f>
        <v>0</v>
      </c>
      <c r="Q36" s="102">
        <f t="shared" si="38"/>
        <v>0</v>
      </c>
      <c r="R36" s="102">
        <f t="shared" si="38"/>
        <v>398.16842524387812</v>
      </c>
      <c r="S36" s="102">
        <f t="shared" si="38"/>
        <v>0</v>
      </c>
      <c r="T36" s="102">
        <f t="shared" si="38"/>
        <v>0</v>
      </c>
      <c r="U36" s="102">
        <f t="shared" si="38"/>
        <v>0</v>
      </c>
    </row>
    <row r="37" spans="1:65" s="87" customFormat="1" ht="15.95" customHeight="1" x14ac:dyDescent="0.3">
      <c r="A37" s="99"/>
      <c r="B37" s="99"/>
      <c r="C37" s="100"/>
      <c r="D37" s="99">
        <v>32212</v>
      </c>
      <c r="E37" s="107" t="s">
        <v>109</v>
      </c>
      <c r="H37" s="103">
        <f t="shared" si="0"/>
        <v>12000</v>
      </c>
      <c r="I37" s="102"/>
      <c r="J37" s="102"/>
      <c r="K37" s="102"/>
      <c r="L37" s="102">
        <v>12000</v>
      </c>
      <c r="M37" s="102"/>
      <c r="N37" s="102"/>
      <c r="O37" s="103">
        <f t="shared" si="2"/>
        <v>1592.6737009755125</v>
      </c>
      <c r="P37" s="102">
        <f t="shared" si="38"/>
        <v>0</v>
      </c>
      <c r="Q37" s="102">
        <f t="shared" si="38"/>
        <v>0</v>
      </c>
      <c r="R37" s="102">
        <f t="shared" si="38"/>
        <v>0</v>
      </c>
      <c r="S37" s="102">
        <f t="shared" si="38"/>
        <v>1592.6737009755125</v>
      </c>
      <c r="T37" s="102">
        <f t="shared" si="38"/>
        <v>0</v>
      </c>
      <c r="U37" s="102">
        <f t="shared" si="38"/>
        <v>0</v>
      </c>
    </row>
    <row r="38" spans="1:65" s="87" customFormat="1" ht="15.95" customHeight="1" x14ac:dyDescent="0.3">
      <c r="A38" s="99"/>
      <c r="B38" s="99"/>
      <c r="C38" s="100"/>
      <c r="D38" s="99">
        <v>32214</v>
      </c>
      <c r="E38" s="107" t="s">
        <v>110</v>
      </c>
      <c r="H38" s="103">
        <f t="shared" si="0"/>
        <v>1200</v>
      </c>
      <c r="I38" s="102"/>
      <c r="J38" s="102"/>
      <c r="K38" s="102">
        <v>1200</v>
      </c>
      <c r="L38" s="102"/>
      <c r="M38" s="102"/>
      <c r="N38" s="102"/>
      <c r="O38" s="103">
        <f t="shared" si="2"/>
        <v>159.26737009755126</v>
      </c>
      <c r="P38" s="102">
        <f t="shared" si="38"/>
        <v>0</v>
      </c>
      <c r="Q38" s="102">
        <f t="shared" si="38"/>
        <v>0</v>
      </c>
      <c r="R38" s="102">
        <f t="shared" si="38"/>
        <v>159.26737009755126</v>
      </c>
      <c r="S38" s="102">
        <f t="shared" si="38"/>
        <v>0</v>
      </c>
      <c r="T38" s="102">
        <f t="shared" si="38"/>
        <v>0</v>
      </c>
      <c r="U38" s="102">
        <f t="shared" si="38"/>
        <v>0</v>
      </c>
    </row>
    <row r="39" spans="1:65" s="87" customFormat="1" ht="15.95" customHeight="1" x14ac:dyDescent="0.3">
      <c r="A39" s="99"/>
      <c r="B39" s="99"/>
      <c r="C39" s="100"/>
      <c r="D39" s="99">
        <v>32216</v>
      </c>
      <c r="E39" s="107" t="s">
        <v>111</v>
      </c>
      <c r="H39" s="103">
        <f t="shared" si="0"/>
        <v>700</v>
      </c>
      <c r="I39" s="102"/>
      <c r="J39" s="102"/>
      <c r="K39" s="102">
        <v>700</v>
      </c>
      <c r="L39" s="102"/>
      <c r="M39" s="102"/>
      <c r="N39" s="102"/>
      <c r="O39" s="103">
        <f t="shared" si="2"/>
        <v>92.905965890238235</v>
      </c>
      <c r="P39" s="102">
        <f t="shared" si="38"/>
        <v>0</v>
      </c>
      <c r="Q39" s="102">
        <f t="shared" si="38"/>
        <v>0</v>
      </c>
      <c r="R39" s="102">
        <f t="shared" si="38"/>
        <v>92.905965890238235</v>
      </c>
      <c r="S39" s="102">
        <f t="shared" si="38"/>
        <v>0</v>
      </c>
      <c r="T39" s="102">
        <f t="shared" si="38"/>
        <v>0</v>
      </c>
      <c r="U39" s="102">
        <f t="shared" si="38"/>
        <v>0</v>
      </c>
    </row>
    <row r="40" spans="1:65" s="87" customFormat="1" ht="15.95" customHeight="1" x14ac:dyDescent="0.3">
      <c r="A40" s="99"/>
      <c r="B40" s="99"/>
      <c r="C40" s="100"/>
      <c r="D40" s="99">
        <v>32219</v>
      </c>
      <c r="E40" s="107" t="s">
        <v>112</v>
      </c>
      <c r="H40" s="103">
        <f t="shared" si="0"/>
        <v>500</v>
      </c>
      <c r="I40" s="102"/>
      <c r="J40" s="102"/>
      <c r="K40" s="102">
        <v>500</v>
      </c>
      <c r="L40" s="102"/>
      <c r="M40" s="102"/>
      <c r="N40" s="102"/>
      <c r="O40" s="103">
        <f t="shared" si="2"/>
        <v>66.361404207313029</v>
      </c>
      <c r="P40" s="102">
        <f t="shared" si="38"/>
        <v>0</v>
      </c>
      <c r="Q40" s="102">
        <f t="shared" si="38"/>
        <v>0</v>
      </c>
      <c r="R40" s="102">
        <f t="shared" si="38"/>
        <v>66.361404207313029</v>
      </c>
      <c r="S40" s="102">
        <f t="shared" si="38"/>
        <v>0</v>
      </c>
      <c r="T40" s="102">
        <f t="shared" si="38"/>
        <v>0</v>
      </c>
      <c r="U40" s="102">
        <f t="shared" si="38"/>
        <v>0</v>
      </c>
    </row>
    <row r="41" spans="1:65" s="97" customFormat="1" ht="15.95" customHeight="1" x14ac:dyDescent="0.3">
      <c r="A41" s="94"/>
      <c r="B41" s="94"/>
      <c r="C41" s="94">
        <v>3223</v>
      </c>
      <c r="D41" s="94"/>
      <c r="E41" s="95" t="s">
        <v>113</v>
      </c>
      <c r="F41" s="97">
        <v>0</v>
      </c>
      <c r="G41" s="97">
        <v>0</v>
      </c>
      <c r="H41" s="98">
        <f t="shared" si="0"/>
        <v>83000</v>
      </c>
      <c r="I41" s="96">
        <f t="shared" ref="I41:N41" si="39">SUM(I42:I43)</f>
        <v>83000</v>
      </c>
      <c r="J41" s="96">
        <f t="shared" si="39"/>
        <v>0</v>
      </c>
      <c r="K41" s="96">
        <f t="shared" si="39"/>
        <v>0</v>
      </c>
      <c r="L41" s="96">
        <f t="shared" si="39"/>
        <v>0</v>
      </c>
      <c r="M41" s="96">
        <f t="shared" si="39"/>
        <v>0</v>
      </c>
      <c r="N41" s="96">
        <f t="shared" si="39"/>
        <v>0</v>
      </c>
      <c r="O41" s="98">
        <f t="shared" si="2"/>
        <v>11015.993098413961</v>
      </c>
      <c r="P41" s="96">
        <f t="shared" ref="P41:U41" si="40">SUM(P42:P43)</f>
        <v>11015.993098413961</v>
      </c>
      <c r="Q41" s="96">
        <f t="shared" si="40"/>
        <v>0</v>
      </c>
      <c r="R41" s="96">
        <f t="shared" si="40"/>
        <v>0</v>
      </c>
      <c r="S41" s="96">
        <f t="shared" si="40"/>
        <v>0</v>
      </c>
      <c r="T41" s="96">
        <f t="shared" si="40"/>
        <v>0</v>
      </c>
      <c r="U41" s="96">
        <f t="shared" si="40"/>
        <v>0</v>
      </c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</row>
    <row r="42" spans="1:65" s="87" customFormat="1" ht="15.95" customHeight="1" x14ac:dyDescent="0.3">
      <c r="A42" s="99"/>
      <c r="B42" s="99"/>
      <c r="C42" s="100"/>
      <c r="D42" s="99">
        <v>32231</v>
      </c>
      <c r="E42" s="107" t="s">
        <v>114</v>
      </c>
      <c r="H42" s="103">
        <f t="shared" si="0"/>
        <v>33000</v>
      </c>
      <c r="I42" s="102">
        <v>33000</v>
      </c>
      <c r="J42" s="108"/>
      <c r="K42" s="108"/>
      <c r="L42" s="108"/>
      <c r="M42" s="108"/>
      <c r="N42" s="108"/>
      <c r="O42" s="103">
        <f t="shared" si="2"/>
        <v>4379.8526776826593</v>
      </c>
      <c r="P42" s="102">
        <f t="shared" ref="P42:U43" si="41">I42/$O$3</f>
        <v>4379.8526776826593</v>
      </c>
      <c r="Q42" s="108">
        <f t="shared" si="41"/>
        <v>0</v>
      </c>
      <c r="R42" s="108">
        <f t="shared" si="41"/>
        <v>0</v>
      </c>
      <c r="S42" s="108">
        <f t="shared" si="41"/>
        <v>0</v>
      </c>
      <c r="T42" s="108">
        <f t="shared" si="41"/>
        <v>0</v>
      </c>
      <c r="U42" s="108">
        <f t="shared" si="41"/>
        <v>0</v>
      </c>
    </row>
    <row r="43" spans="1:65" s="87" customFormat="1" ht="15.95" customHeight="1" x14ac:dyDescent="0.3">
      <c r="A43" s="99"/>
      <c r="B43" s="99"/>
      <c r="C43" s="100"/>
      <c r="D43" s="99">
        <v>32233</v>
      </c>
      <c r="E43" s="107" t="s">
        <v>115</v>
      </c>
      <c r="H43" s="103">
        <f t="shared" si="0"/>
        <v>50000</v>
      </c>
      <c r="I43" s="102">
        <v>50000</v>
      </c>
      <c r="J43" s="108"/>
      <c r="K43" s="108"/>
      <c r="L43" s="108"/>
      <c r="M43" s="108"/>
      <c r="N43" s="108"/>
      <c r="O43" s="103">
        <f t="shared" si="2"/>
        <v>6636.1404207313026</v>
      </c>
      <c r="P43" s="102">
        <f t="shared" si="41"/>
        <v>6636.1404207313026</v>
      </c>
      <c r="Q43" s="108">
        <f t="shared" si="41"/>
        <v>0</v>
      </c>
      <c r="R43" s="108">
        <f t="shared" si="41"/>
        <v>0</v>
      </c>
      <c r="S43" s="108">
        <f t="shared" si="41"/>
        <v>0</v>
      </c>
      <c r="T43" s="108">
        <f t="shared" si="41"/>
        <v>0</v>
      </c>
      <c r="U43" s="108">
        <f t="shared" si="41"/>
        <v>0</v>
      </c>
    </row>
    <row r="44" spans="1:65" s="97" customFormat="1" ht="15.95" customHeight="1" x14ac:dyDescent="0.3">
      <c r="A44" s="94"/>
      <c r="B44" s="94"/>
      <c r="C44" s="94">
        <v>3224</v>
      </c>
      <c r="D44" s="94"/>
      <c r="E44" s="95" t="s">
        <v>116</v>
      </c>
      <c r="H44" s="98">
        <f t="shared" si="0"/>
        <v>1000</v>
      </c>
      <c r="I44" s="96">
        <f t="shared" ref="I44:N44" si="42">SUM(I45)</f>
        <v>0</v>
      </c>
      <c r="J44" s="96">
        <f t="shared" si="42"/>
        <v>0</v>
      </c>
      <c r="K44" s="96">
        <f t="shared" si="42"/>
        <v>1000</v>
      </c>
      <c r="L44" s="96">
        <f t="shared" si="42"/>
        <v>0</v>
      </c>
      <c r="M44" s="96">
        <f t="shared" si="42"/>
        <v>0</v>
      </c>
      <c r="N44" s="96">
        <f t="shared" si="42"/>
        <v>0</v>
      </c>
      <c r="O44" s="98">
        <f t="shared" si="2"/>
        <v>132.72280841462606</v>
      </c>
      <c r="P44" s="96">
        <f t="shared" ref="P44:U44" si="43">SUM(P45)</f>
        <v>0</v>
      </c>
      <c r="Q44" s="96">
        <f t="shared" si="43"/>
        <v>0</v>
      </c>
      <c r="R44" s="96">
        <f t="shared" si="43"/>
        <v>132.72280841462606</v>
      </c>
      <c r="S44" s="96">
        <f t="shared" si="43"/>
        <v>0</v>
      </c>
      <c r="T44" s="96">
        <f t="shared" si="43"/>
        <v>0</v>
      </c>
      <c r="U44" s="96">
        <f t="shared" si="43"/>
        <v>0</v>
      </c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</row>
    <row r="45" spans="1:65" s="87" customFormat="1" ht="15.95" customHeight="1" x14ac:dyDescent="0.3">
      <c r="A45" s="99"/>
      <c r="B45" s="99"/>
      <c r="C45" s="100"/>
      <c r="D45" s="99">
        <v>32244</v>
      </c>
      <c r="E45" s="107" t="s">
        <v>117</v>
      </c>
      <c r="F45" s="87">
        <v>0</v>
      </c>
      <c r="G45" s="87">
        <v>0</v>
      </c>
      <c r="H45" s="103">
        <f t="shared" si="0"/>
        <v>1000</v>
      </c>
      <c r="I45" s="102">
        <v>0</v>
      </c>
      <c r="J45" s="102"/>
      <c r="K45" s="102">
        <v>1000</v>
      </c>
      <c r="L45" s="102"/>
      <c r="M45" s="102"/>
      <c r="N45" s="102"/>
      <c r="O45" s="103">
        <f t="shared" si="2"/>
        <v>132.72280841462606</v>
      </c>
      <c r="P45" s="102">
        <f t="shared" ref="P45:U45" si="44">I45/$O$3</f>
        <v>0</v>
      </c>
      <c r="Q45" s="102">
        <f t="shared" si="44"/>
        <v>0</v>
      </c>
      <c r="R45" s="102">
        <f t="shared" si="44"/>
        <v>132.72280841462606</v>
      </c>
      <c r="S45" s="102">
        <f t="shared" si="44"/>
        <v>0</v>
      </c>
      <c r="T45" s="102">
        <f t="shared" si="44"/>
        <v>0</v>
      </c>
      <c r="U45" s="102">
        <f t="shared" si="44"/>
        <v>0</v>
      </c>
    </row>
    <row r="46" spans="1:65" s="97" customFormat="1" ht="15.95" customHeight="1" x14ac:dyDescent="0.3">
      <c r="A46" s="94"/>
      <c r="B46" s="94"/>
      <c r="C46" s="94">
        <v>3225</v>
      </c>
      <c r="D46" s="94"/>
      <c r="E46" s="95" t="s">
        <v>118</v>
      </c>
      <c r="H46" s="98">
        <f t="shared" si="0"/>
        <v>2500</v>
      </c>
      <c r="I46" s="96">
        <f t="shared" ref="I46:N46" si="45">I47</f>
        <v>0</v>
      </c>
      <c r="J46" s="96">
        <f t="shared" si="45"/>
        <v>0</v>
      </c>
      <c r="K46" s="96">
        <f t="shared" si="45"/>
        <v>1000</v>
      </c>
      <c r="L46" s="96">
        <f t="shared" si="45"/>
        <v>1500</v>
      </c>
      <c r="M46" s="96">
        <f t="shared" si="45"/>
        <v>0</v>
      </c>
      <c r="N46" s="96">
        <f t="shared" si="45"/>
        <v>0</v>
      </c>
      <c r="O46" s="98">
        <f t="shared" si="2"/>
        <v>331.80702103656512</v>
      </c>
      <c r="P46" s="96">
        <f t="shared" ref="P46:U46" si="46">P47</f>
        <v>0</v>
      </c>
      <c r="Q46" s="96">
        <f t="shared" si="46"/>
        <v>0</v>
      </c>
      <c r="R46" s="96">
        <f t="shared" si="46"/>
        <v>132.72280841462606</v>
      </c>
      <c r="S46" s="96">
        <f t="shared" si="46"/>
        <v>199.08421262193906</v>
      </c>
      <c r="T46" s="96">
        <f t="shared" si="46"/>
        <v>0</v>
      </c>
      <c r="U46" s="96">
        <f t="shared" si="46"/>
        <v>0</v>
      </c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</row>
    <row r="47" spans="1:65" s="87" customFormat="1" ht="15.95" customHeight="1" x14ac:dyDescent="0.3">
      <c r="A47" s="99"/>
      <c r="B47" s="99"/>
      <c r="C47" s="100"/>
      <c r="D47" s="99">
        <v>32251</v>
      </c>
      <c r="E47" s="107" t="s">
        <v>118</v>
      </c>
      <c r="H47" s="103">
        <f t="shared" si="0"/>
        <v>2500</v>
      </c>
      <c r="I47" s="102"/>
      <c r="J47" s="102"/>
      <c r="K47" s="102">
        <v>1000</v>
      </c>
      <c r="L47" s="102">
        <v>1500</v>
      </c>
      <c r="M47" s="102"/>
      <c r="N47" s="102"/>
      <c r="O47" s="103">
        <f t="shared" si="2"/>
        <v>331.80702103656512</v>
      </c>
      <c r="P47" s="102">
        <f t="shared" ref="P47:U47" si="47">I47/$O$3</f>
        <v>0</v>
      </c>
      <c r="Q47" s="102">
        <f t="shared" si="47"/>
        <v>0</v>
      </c>
      <c r="R47" s="102">
        <f t="shared" si="47"/>
        <v>132.72280841462606</v>
      </c>
      <c r="S47" s="102">
        <f t="shared" si="47"/>
        <v>199.08421262193906</v>
      </c>
      <c r="T47" s="102">
        <f t="shared" si="47"/>
        <v>0</v>
      </c>
      <c r="U47" s="102">
        <f t="shared" si="47"/>
        <v>0</v>
      </c>
    </row>
    <row r="48" spans="1:65" s="91" customFormat="1" ht="15.95" customHeight="1" x14ac:dyDescent="0.3">
      <c r="A48" s="88"/>
      <c r="B48" s="88">
        <v>323</v>
      </c>
      <c r="C48" s="88"/>
      <c r="D48" s="88"/>
      <c r="E48" s="109" t="s">
        <v>119</v>
      </c>
      <c r="H48" s="92">
        <f t="shared" si="0"/>
        <v>291650</v>
      </c>
      <c r="I48" s="90">
        <f t="shared" ref="I48:N48" si="48">I49+I53+I56+I63+I65+I67+I60</f>
        <v>278100</v>
      </c>
      <c r="J48" s="90">
        <f t="shared" si="48"/>
        <v>0</v>
      </c>
      <c r="K48" s="90">
        <f t="shared" si="48"/>
        <v>13550</v>
      </c>
      <c r="L48" s="90">
        <f t="shared" si="48"/>
        <v>0</v>
      </c>
      <c r="M48" s="90">
        <f t="shared" si="48"/>
        <v>0</v>
      </c>
      <c r="N48" s="90">
        <f t="shared" si="48"/>
        <v>0</v>
      </c>
      <c r="O48" s="92">
        <f t="shared" si="2"/>
        <v>38708.607074125684</v>
      </c>
      <c r="P48" s="90">
        <f t="shared" ref="P48:U48" si="49">P49+P53+P56+P63+P65+P67+P60</f>
        <v>36910.213020107505</v>
      </c>
      <c r="Q48" s="90">
        <f t="shared" si="49"/>
        <v>0</v>
      </c>
      <c r="R48" s="90">
        <f t="shared" si="49"/>
        <v>1798.3940540181827</v>
      </c>
      <c r="S48" s="90">
        <f t="shared" si="49"/>
        <v>0</v>
      </c>
      <c r="T48" s="90">
        <f t="shared" si="49"/>
        <v>0</v>
      </c>
      <c r="U48" s="90">
        <f t="shared" si="49"/>
        <v>0</v>
      </c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</row>
    <row r="49" spans="1:65" s="97" customFormat="1" ht="15.95" customHeight="1" x14ac:dyDescent="0.3">
      <c r="A49" s="94"/>
      <c r="B49" s="94"/>
      <c r="C49" s="94">
        <v>3231</v>
      </c>
      <c r="D49" s="94"/>
      <c r="E49" s="95" t="s">
        <v>120</v>
      </c>
      <c r="F49" s="97">
        <v>0</v>
      </c>
      <c r="G49" s="97">
        <v>0</v>
      </c>
      <c r="H49" s="98">
        <f t="shared" si="0"/>
        <v>4250</v>
      </c>
      <c r="I49" s="96">
        <f t="shared" ref="I49:N49" si="50">SUM(I50:I52)</f>
        <v>3700</v>
      </c>
      <c r="J49" s="96">
        <f t="shared" si="50"/>
        <v>0</v>
      </c>
      <c r="K49" s="96">
        <f t="shared" si="50"/>
        <v>550</v>
      </c>
      <c r="L49" s="96">
        <f t="shared" si="50"/>
        <v>0</v>
      </c>
      <c r="M49" s="96">
        <f t="shared" si="50"/>
        <v>0</v>
      </c>
      <c r="N49" s="96">
        <f t="shared" si="50"/>
        <v>0</v>
      </c>
      <c r="O49" s="98">
        <f t="shared" si="2"/>
        <v>564.07193576216071</v>
      </c>
      <c r="P49" s="96">
        <f t="shared" ref="P49:U49" si="51">SUM(P50:P52)</f>
        <v>491.07439113411635</v>
      </c>
      <c r="Q49" s="96">
        <f t="shared" si="51"/>
        <v>0</v>
      </c>
      <c r="R49" s="96">
        <f t="shared" si="51"/>
        <v>72.997544628044324</v>
      </c>
      <c r="S49" s="96">
        <f t="shared" si="51"/>
        <v>0</v>
      </c>
      <c r="T49" s="96">
        <f t="shared" si="51"/>
        <v>0</v>
      </c>
      <c r="U49" s="96">
        <f t="shared" si="51"/>
        <v>0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</row>
    <row r="50" spans="1:65" s="87" customFormat="1" ht="15.95" customHeight="1" x14ac:dyDescent="0.3">
      <c r="A50" s="99"/>
      <c r="B50" s="99"/>
      <c r="C50" s="100"/>
      <c r="D50" s="99">
        <v>32311</v>
      </c>
      <c r="E50" s="107" t="s">
        <v>121</v>
      </c>
      <c r="H50" s="103">
        <f t="shared" si="0"/>
        <v>3000</v>
      </c>
      <c r="I50" s="102">
        <v>3000</v>
      </c>
      <c r="J50" s="102"/>
      <c r="K50" s="102"/>
      <c r="L50" s="102"/>
      <c r="M50" s="102"/>
      <c r="N50" s="102"/>
      <c r="O50" s="103">
        <f t="shared" si="2"/>
        <v>398.16842524387812</v>
      </c>
      <c r="P50" s="102">
        <f t="shared" ref="P50:U52" si="52">I50/$O$3</f>
        <v>398.16842524387812</v>
      </c>
      <c r="Q50" s="102">
        <f t="shared" si="52"/>
        <v>0</v>
      </c>
      <c r="R50" s="102">
        <f t="shared" si="52"/>
        <v>0</v>
      </c>
      <c r="S50" s="102">
        <f t="shared" si="52"/>
        <v>0</v>
      </c>
      <c r="T50" s="102">
        <f t="shared" si="52"/>
        <v>0</v>
      </c>
      <c r="U50" s="102">
        <f t="shared" si="52"/>
        <v>0</v>
      </c>
    </row>
    <row r="51" spans="1:65" s="87" customFormat="1" ht="15.95" customHeight="1" x14ac:dyDescent="0.3">
      <c r="A51" s="99"/>
      <c r="B51" s="99"/>
      <c r="C51" s="100"/>
      <c r="D51" s="99">
        <v>32312</v>
      </c>
      <c r="E51" s="107" t="s">
        <v>122</v>
      </c>
      <c r="H51" s="103">
        <f t="shared" si="0"/>
        <v>700</v>
      </c>
      <c r="I51" s="102">
        <v>700</v>
      </c>
      <c r="J51" s="102"/>
      <c r="K51" s="102"/>
      <c r="L51" s="102"/>
      <c r="M51" s="102"/>
      <c r="N51" s="102"/>
      <c r="O51" s="103">
        <f t="shared" si="2"/>
        <v>92.905965890238235</v>
      </c>
      <c r="P51" s="102">
        <f t="shared" si="52"/>
        <v>92.905965890238235</v>
      </c>
      <c r="Q51" s="102">
        <f t="shared" si="52"/>
        <v>0</v>
      </c>
      <c r="R51" s="102">
        <f t="shared" si="52"/>
        <v>0</v>
      </c>
      <c r="S51" s="102">
        <f t="shared" si="52"/>
        <v>0</v>
      </c>
      <c r="T51" s="102">
        <f t="shared" si="52"/>
        <v>0</v>
      </c>
      <c r="U51" s="102">
        <f t="shared" si="52"/>
        <v>0</v>
      </c>
    </row>
    <row r="52" spans="1:65" s="87" customFormat="1" ht="15.95" customHeight="1" x14ac:dyDescent="0.3">
      <c r="A52" s="99"/>
      <c r="B52" s="99"/>
      <c r="C52" s="100"/>
      <c r="D52" s="99">
        <v>32313</v>
      </c>
      <c r="E52" s="107" t="s">
        <v>123</v>
      </c>
      <c r="H52" s="103">
        <f t="shared" si="0"/>
        <v>550</v>
      </c>
      <c r="I52" s="102"/>
      <c r="J52" s="102"/>
      <c r="K52" s="102">
        <v>550</v>
      </c>
      <c r="L52" s="102"/>
      <c r="M52" s="102"/>
      <c r="N52" s="102"/>
      <c r="O52" s="103">
        <f t="shared" si="2"/>
        <v>72.997544628044324</v>
      </c>
      <c r="P52" s="102">
        <f t="shared" si="52"/>
        <v>0</v>
      </c>
      <c r="Q52" s="102">
        <f t="shared" si="52"/>
        <v>0</v>
      </c>
      <c r="R52" s="102">
        <f t="shared" si="52"/>
        <v>72.997544628044324</v>
      </c>
      <c r="S52" s="102">
        <f t="shared" si="52"/>
        <v>0</v>
      </c>
      <c r="T52" s="102">
        <f t="shared" si="52"/>
        <v>0</v>
      </c>
      <c r="U52" s="102">
        <f t="shared" si="52"/>
        <v>0</v>
      </c>
    </row>
    <row r="53" spans="1:65" s="97" customFormat="1" ht="15.95" customHeight="1" x14ac:dyDescent="0.3">
      <c r="A53" s="94"/>
      <c r="B53" s="94"/>
      <c r="C53" s="94">
        <v>3232</v>
      </c>
      <c r="D53" s="94"/>
      <c r="E53" s="95" t="s">
        <v>124</v>
      </c>
      <c r="F53" s="96">
        <f>SUM(F54:F55)</f>
        <v>0</v>
      </c>
      <c r="G53" s="106">
        <f>SUM(G54:G55)</f>
        <v>0</v>
      </c>
      <c r="H53" s="98">
        <f t="shared" si="0"/>
        <v>6000</v>
      </c>
      <c r="I53" s="96">
        <f t="shared" ref="I53:N53" si="53">SUM(I54:I55)</f>
        <v>0</v>
      </c>
      <c r="J53" s="96">
        <f t="shared" si="53"/>
        <v>0</v>
      </c>
      <c r="K53" s="96">
        <f t="shared" si="53"/>
        <v>6000</v>
      </c>
      <c r="L53" s="96">
        <f t="shared" si="53"/>
        <v>0</v>
      </c>
      <c r="M53" s="96">
        <f t="shared" si="53"/>
        <v>0</v>
      </c>
      <c r="N53" s="96">
        <f t="shared" si="53"/>
        <v>0</v>
      </c>
      <c r="O53" s="98">
        <f t="shared" si="2"/>
        <v>796.33685048775624</v>
      </c>
      <c r="P53" s="96">
        <f t="shared" ref="P53:U53" si="54">SUM(P54:P55)</f>
        <v>0</v>
      </c>
      <c r="Q53" s="96">
        <f t="shared" si="54"/>
        <v>0</v>
      </c>
      <c r="R53" s="96">
        <f t="shared" si="54"/>
        <v>796.33685048775624</v>
      </c>
      <c r="S53" s="96">
        <f t="shared" si="54"/>
        <v>0</v>
      </c>
      <c r="T53" s="96">
        <f t="shared" si="54"/>
        <v>0</v>
      </c>
      <c r="U53" s="96">
        <f t="shared" si="54"/>
        <v>0</v>
      </c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</row>
    <row r="54" spans="1:65" s="87" customFormat="1" ht="15.95" customHeight="1" x14ac:dyDescent="0.3">
      <c r="A54" s="99"/>
      <c r="B54" s="99"/>
      <c r="C54" s="100"/>
      <c r="D54" s="99">
        <v>32321</v>
      </c>
      <c r="E54" s="107" t="s">
        <v>125</v>
      </c>
      <c r="H54" s="103">
        <f t="shared" si="0"/>
        <v>1000</v>
      </c>
      <c r="I54" s="102"/>
      <c r="J54" s="102"/>
      <c r="K54" s="102">
        <v>1000</v>
      </c>
      <c r="L54" s="102"/>
      <c r="M54" s="102"/>
      <c r="N54" s="102"/>
      <c r="O54" s="103">
        <f t="shared" si="2"/>
        <v>132.72280841462606</v>
      </c>
      <c r="P54" s="102">
        <f t="shared" ref="P54:U55" si="55">I54/$O$3</f>
        <v>0</v>
      </c>
      <c r="Q54" s="102">
        <f t="shared" si="55"/>
        <v>0</v>
      </c>
      <c r="R54" s="102">
        <f t="shared" si="55"/>
        <v>132.72280841462606</v>
      </c>
      <c r="S54" s="102">
        <f t="shared" si="55"/>
        <v>0</v>
      </c>
      <c r="T54" s="102">
        <f t="shared" si="55"/>
        <v>0</v>
      </c>
      <c r="U54" s="102">
        <f t="shared" si="55"/>
        <v>0</v>
      </c>
    </row>
    <row r="55" spans="1:65" s="87" customFormat="1" ht="19.5" customHeight="1" x14ac:dyDescent="0.3">
      <c r="A55" s="99"/>
      <c r="B55" s="99"/>
      <c r="C55" s="100"/>
      <c r="D55" s="99">
        <v>32322</v>
      </c>
      <c r="E55" s="107" t="s">
        <v>126</v>
      </c>
      <c r="H55" s="103">
        <f t="shared" si="0"/>
        <v>5000</v>
      </c>
      <c r="I55" s="102"/>
      <c r="J55" s="102"/>
      <c r="K55" s="102">
        <v>5000</v>
      </c>
      <c r="L55" s="102"/>
      <c r="M55" s="102"/>
      <c r="N55" s="102"/>
      <c r="O55" s="103">
        <f t="shared" si="2"/>
        <v>663.61404207313024</v>
      </c>
      <c r="P55" s="102">
        <f t="shared" si="55"/>
        <v>0</v>
      </c>
      <c r="Q55" s="102">
        <f t="shared" si="55"/>
        <v>0</v>
      </c>
      <c r="R55" s="102">
        <f t="shared" si="55"/>
        <v>663.61404207313024</v>
      </c>
      <c r="S55" s="102">
        <f t="shared" si="55"/>
        <v>0</v>
      </c>
      <c r="T55" s="102">
        <f t="shared" si="55"/>
        <v>0</v>
      </c>
      <c r="U55" s="102">
        <f t="shared" si="55"/>
        <v>0</v>
      </c>
    </row>
    <row r="56" spans="1:65" s="97" customFormat="1" ht="15.95" customHeight="1" x14ac:dyDescent="0.3">
      <c r="A56" s="94"/>
      <c r="B56" s="94"/>
      <c r="C56" s="94">
        <v>3234</v>
      </c>
      <c r="D56" s="94"/>
      <c r="E56" s="95" t="s">
        <v>127</v>
      </c>
      <c r="F56" s="96">
        <f>SUM(F57:F59)</f>
        <v>0</v>
      </c>
      <c r="G56" s="106">
        <f>SUM(G57:G59)</f>
        <v>0</v>
      </c>
      <c r="H56" s="98">
        <f t="shared" si="0"/>
        <v>73400</v>
      </c>
      <c r="I56" s="96">
        <f t="shared" ref="I56:N56" si="56">SUM(I57:I59)</f>
        <v>73400</v>
      </c>
      <c r="J56" s="96">
        <f t="shared" si="56"/>
        <v>0</v>
      </c>
      <c r="K56" s="96">
        <f t="shared" si="56"/>
        <v>0</v>
      </c>
      <c r="L56" s="96">
        <f t="shared" si="56"/>
        <v>0</v>
      </c>
      <c r="M56" s="96">
        <f t="shared" si="56"/>
        <v>0</v>
      </c>
      <c r="N56" s="96">
        <f t="shared" si="56"/>
        <v>0</v>
      </c>
      <c r="O56" s="98">
        <f t="shared" si="2"/>
        <v>9741.8541376335525</v>
      </c>
      <c r="P56" s="96">
        <f t="shared" ref="P56:U56" si="57">SUM(P57:P59)</f>
        <v>9741.8541376335525</v>
      </c>
      <c r="Q56" s="96">
        <f t="shared" si="57"/>
        <v>0</v>
      </c>
      <c r="R56" s="96">
        <f t="shared" si="57"/>
        <v>0</v>
      </c>
      <c r="S56" s="96">
        <f t="shared" si="57"/>
        <v>0</v>
      </c>
      <c r="T56" s="96">
        <f t="shared" si="57"/>
        <v>0</v>
      </c>
      <c r="U56" s="96">
        <f t="shared" si="57"/>
        <v>0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</row>
    <row r="57" spans="1:65" s="87" customFormat="1" ht="15.95" customHeight="1" x14ac:dyDescent="0.3">
      <c r="A57" s="99"/>
      <c r="B57" s="99"/>
      <c r="C57" s="100"/>
      <c r="D57" s="99">
        <v>32341</v>
      </c>
      <c r="E57" s="107" t="s">
        <v>128</v>
      </c>
      <c r="H57" s="103">
        <f t="shared" si="0"/>
        <v>4800</v>
      </c>
      <c r="I57" s="102">
        <v>4800</v>
      </c>
      <c r="J57" s="108"/>
      <c r="K57" s="108"/>
      <c r="L57" s="108"/>
      <c r="M57" s="108"/>
      <c r="N57" s="108"/>
      <c r="O57" s="103">
        <f t="shared" si="2"/>
        <v>637.06948039020506</v>
      </c>
      <c r="P57" s="102">
        <f t="shared" ref="P57:U59" si="58">I57/$O$3</f>
        <v>637.06948039020506</v>
      </c>
      <c r="Q57" s="108">
        <f t="shared" si="58"/>
        <v>0</v>
      </c>
      <c r="R57" s="108">
        <f t="shared" si="58"/>
        <v>0</v>
      </c>
      <c r="S57" s="108">
        <f t="shared" si="58"/>
        <v>0</v>
      </c>
      <c r="T57" s="108">
        <f t="shared" si="58"/>
        <v>0</v>
      </c>
      <c r="U57" s="108">
        <f t="shared" si="58"/>
        <v>0</v>
      </c>
    </row>
    <row r="58" spans="1:65" s="87" customFormat="1" ht="15.95" customHeight="1" x14ac:dyDescent="0.3">
      <c r="A58" s="99"/>
      <c r="B58" s="99"/>
      <c r="C58" s="100"/>
      <c r="D58" s="99">
        <v>32342</v>
      </c>
      <c r="E58" s="107" t="s">
        <v>129</v>
      </c>
      <c r="H58" s="103">
        <f t="shared" si="0"/>
        <v>1600</v>
      </c>
      <c r="I58" s="102">
        <v>1600</v>
      </c>
      <c r="J58" s="108"/>
      <c r="K58" s="108"/>
      <c r="L58" s="108"/>
      <c r="M58" s="108"/>
      <c r="N58" s="108"/>
      <c r="O58" s="103">
        <f t="shared" si="2"/>
        <v>212.35649346340168</v>
      </c>
      <c r="P58" s="102">
        <f t="shared" si="58"/>
        <v>212.35649346340168</v>
      </c>
      <c r="Q58" s="108">
        <f t="shared" si="58"/>
        <v>0</v>
      </c>
      <c r="R58" s="108">
        <f t="shared" si="58"/>
        <v>0</v>
      </c>
      <c r="S58" s="108">
        <f t="shared" si="58"/>
        <v>0</v>
      </c>
      <c r="T58" s="108">
        <f t="shared" si="58"/>
        <v>0</v>
      </c>
      <c r="U58" s="108">
        <f t="shared" si="58"/>
        <v>0</v>
      </c>
    </row>
    <row r="59" spans="1:65" s="87" customFormat="1" ht="15.95" customHeight="1" x14ac:dyDescent="0.3">
      <c r="A59" s="99"/>
      <c r="B59" s="99"/>
      <c r="C59" s="100"/>
      <c r="D59" s="99">
        <v>32349</v>
      </c>
      <c r="E59" s="107" t="s">
        <v>130</v>
      </c>
      <c r="H59" s="103">
        <f t="shared" si="0"/>
        <v>67000</v>
      </c>
      <c r="I59" s="102">
        <v>67000</v>
      </c>
      <c r="J59" s="108"/>
      <c r="K59" s="108"/>
      <c r="L59" s="108"/>
      <c r="M59" s="108"/>
      <c r="N59" s="108"/>
      <c r="O59" s="103">
        <f t="shared" si="2"/>
        <v>8892.428163779945</v>
      </c>
      <c r="P59" s="102">
        <f t="shared" si="58"/>
        <v>8892.428163779945</v>
      </c>
      <c r="Q59" s="108">
        <f t="shared" si="58"/>
        <v>0</v>
      </c>
      <c r="R59" s="108">
        <f t="shared" si="58"/>
        <v>0</v>
      </c>
      <c r="S59" s="108">
        <f t="shared" si="58"/>
        <v>0</v>
      </c>
      <c r="T59" s="108">
        <f t="shared" si="58"/>
        <v>0</v>
      </c>
      <c r="U59" s="108">
        <f t="shared" si="58"/>
        <v>0</v>
      </c>
    </row>
    <row r="60" spans="1:65" s="97" customFormat="1" ht="15.95" customHeight="1" x14ac:dyDescent="0.3">
      <c r="A60" s="94"/>
      <c r="B60" s="94"/>
      <c r="C60" s="94">
        <v>3235</v>
      </c>
      <c r="D60" s="94"/>
      <c r="E60" s="95" t="s">
        <v>131</v>
      </c>
      <c r="F60" s="96"/>
      <c r="G60" s="106"/>
      <c r="H60" s="98">
        <f t="shared" si="0"/>
        <v>148800</v>
      </c>
      <c r="I60" s="96">
        <f t="shared" ref="I60:N60" si="59">SUM(I61:I62)</f>
        <v>148300</v>
      </c>
      <c r="J60" s="96">
        <f t="shared" si="59"/>
        <v>0</v>
      </c>
      <c r="K60" s="96">
        <f t="shared" si="59"/>
        <v>500</v>
      </c>
      <c r="L60" s="96">
        <f t="shared" si="59"/>
        <v>0</v>
      </c>
      <c r="M60" s="96">
        <f t="shared" si="59"/>
        <v>0</v>
      </c>
      <c r="N60" s="96">
        <f t="shared" si="59"/>
        <v>0</v>
      </c>
      <c r="O60" s="98">
        <f t="shared" si="2"/>
        <v>19749.153892096358</v>
      </c>
      <c r="P60" s="96">
        <f t="shared" ref="P60:U60" si="60">SUM(P61:P62)</f>
        <v>19682.792487889044</v>
      </c>
      <c r="Q60" s="96">
        <f t="shared" si="60"/>
        <v>0</v>
      </c>
      <c r="R60" s="96">
        <f t="shared" si="60"/>
        <v>66.361404207313029</v>
      </c>
      <c r="S60" s="96">
        <f t="shared" si="60"/>
        <v>0</v>
      </c>
      <c r="T60" s="96">
        <f t="shared" si="60"/>
        <v>0</v>
      </c>
      <c r="U60" s="96">
        <f t="shared" si="60"/>
        <v>0</v>
      </c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</row>
    <row r="61" spans="1:65" s="87" customFormat="1" ht="15.95" customHeight="1" x14ac:dyDescent="0.3">
      <c r="A61" s="99"/>
      <c r="B61" s="99"/>
      <c r="C61" s="100"/>
      <c r="D61" s="99">
        <v>32352</v>
      </c>
      <c r="E61" s="107" t="s">
        <v>132</v>
      </c>
      <c r="H61" s="103">
        <f t="shared" si="0"/>
        <v>148300</v>
      </c>
      <c r="I61" s="102">
        <v>148300</v>
      </c>
      <c r="J61" s="108"/>
      <c r="K61" s="108"/>
      <c r="L61" s="108"/>
      <c r="M61" s="108"/>
      <c r="N61" s="108"/>
      <c r="O61" s="103">
        <f t="shared" si="2"/>
        <v>19682.792487889044</v>
      </c>
      <c r="P61" s="102">
        <f t="shared" ref="P61:U62" si="61">I61/$O$3</f>
        <v>19682.792487889044</v>
      </c>
      <c r="Q61" s="108">
        <f t="shared" si="61"/>
        <v>0</v>
      </c>
      <c r="R61" s="108">
        <f t="shared" si="61"/>
        <v>0</v>
      </c>
      <c r="S61" s="108">
        <f t="shared" si="61"/>
        <v>0</v>
      </c>
      <c r="T61" s="108">
        <f t="shared" si="61"/>
        <v>0</v>
      </c>
      <c r="U61" s="108">
        <f t="shared" si="61"/>
        <v>0</v>
      </c>
    </row>
    <row r="62" spans="1:65" s="87" customFormat="1" ht="15.95" customHeight="1" x14ac:dyDescent="0.3">
      <c r="A62" s="99"/>
      <c r="B62" s="99"/>
      <c r="C62" s="100"/>
      <c r="D62" s="99">
        <v>32354</v>
      </c>
      <c r="E62" s="107" t="s">
        <v>133</v>
      </c>
      <c r="H62" s="103">
        <f t="shared" si="0"/>
        <v>500</v>
      </c>
      <c r="I62" s="102"/>
      <c r="J62" s="108"/>
      <c r="K62" s="102">
        <v>500</v>
      </c>
      <c r="L62" s="108"/>
      <c r="M62" s="108"/>
      <c r="N62" s="108"/>
      <c r="O62" s="103">
        <f t="shared" si="2"/>
        <v>66.361404207313029</v>
      </c>
      <c r="P62" s="102">
        <f t="shared" si="61"/>
        <v>0</v>
      </c>
      <c r="Q62" s="108">
        <f t="shared" si="61"/>
        <v>0</v>
      </c>
      <c r="R62" s="102">
        <f t="shared" si="61"/>
        <v>66.361404207313029</v>
      </c>
      <c r="S62" s="108">
        <f t="shared" si="61"/>
        <v>0</v>
      </c>
      <c r="T62" s="108">
        <f t="shared" si="61"/>
        <v>0</v>
      </c>
      <c r="U62" s="108">
        <f t="shared" si="61"/>
        <v>0</v>
      </c>
    </row>
    <row r="63" spans="1:65" s="97" customFormat="1" ht="15.95" customHeight="1" x14ac:dyDescent="0.3">
      <c r="A63" s="94"/>
      <c r="B63" s="94"/>
      <c r="C63" s="94">
        <v>3237</v>
      </c>
      <c r="D63" s="94"/>
      <c r="E63" s="95" t="s">
        <v>134</v>
      </c>
      <c r="F63" s="96"/>
      <c r="G63" s="106"/>
      <c r="H63" s="98">
        <f t="shared" si="0"/>
        <v>16000</v>
      </c>
      <c r="I63" s="96">
        <f t="shared" ref="I63:N63" si="62">I64</f>
        <v>16000</v>
      </c>
      <c r="J63" s="96">
        <f t="shared" si="62"/>
        <v>0</v>
      </c>
      <c r="K63" s="96">
        <f t="shared" si="62"/>
        <v>0</v>
      </c>
      <c r="L63" s="96">
        <f t="shared" si="62"/>
        <v>0</v>
      </c>
      <c r="M63" s="96">
        <f t="shared" si="62"/>
        <v>0</v>
      </c>
      <c r="N63" s="96">
        <f t="shared" si="62"/>
        <v>0</v>
      </c>
      <c r="O63" s="98">
        <f t="shared" si="2"/>
        <v>2123.5649346340169</v>
      </c>
      <c r="P63" s="96">
        <f t="shared" ref="P63:U63" si="63">P64</f>
        <v>2123.5649346340169</v>
      </c>
      <c r="Q63" s="96">
        <f t="shared" si="63"/>
        <v>0</v>
      </c>
      <c r="R63" s="96">
        <f t="shared" si="63"/>
        <v>0</v>
      </c>
      <c r="S63" s="96">
        <f t="shared" si="63"/>
        <v>0</v>
      </c>
      <c r="T63" s="96">
        <f t="shared" si="63"/>
        <v>0</v>
      </c>
      <c r="U63" s="96">
        <f t="shared" si="63"/>
        <v>0</v>
      </c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</row>
    <row r="64" spans="1:65" s="87" customFormat="1" ht="15.95" customHeight="1" x14ac:dyDescent="0.3">
      <c r="A64" s="99"/>
      <c r="B64" s="99"/>
      <c r="C64" s="100"/>
      <c r="D64" s="99">
        <v>32379</v>
      </c>
      <c r="E64" s="107" t="s">
        <v>135</v>
      </c>
      <c r="H64" s="103">
        <f t="shared" si="0"/>
        <v>16000</v>
      </c>
      <c r="I64" s="102">
        <v>16000</v>
      </c>
      <c r="J64" s="108"/>
      <c r="K64" s="108"/>
      <c r="L64" s="108"/>
      <c r="M64" s="108"/>
      <c r="N64" s="108"/>
      <c r="O64" s="103">
        <f t="shared" si="2"/>
        <v>2123.5649346340169</v>
      </c>
      <c r="P64" s="102">
        <f t="shared" ref="P64:U64" si="64">I64/$O$3</f>
        <v>2123.5649346340169</v>
      </c>
      <c r="Q64" s="108">
        <f t="shared" si="64"/>
        <v>0</v>
      </c>
      <c r="R64" s="108">
        <f t="shared" si="64"/>
        <v>0</v>
      </c>
      <c r="S64" s="108">
        <f t="shared" si="64"/>
        <v>0</v>
      </c>
      <c r="T64" s="108">
        <f t="shared" si="64"/>
        <v>0</v>
      </c>
      <c r="U64" s="108">
        <f t="shared" si="64"/>
        <v>0</v>
      </c>
    </row>
    <row r="65" spans="1:65" s="97" customFormat="1" ht="15.95" customHeight="1" x14ac:dyDescent="0.3">
      <c r="A65" s="94"/>
      <c r="B65" s="94"/>
      <c r="C65" s="94">
        <v>3238</v>
      </c>
      <c r="D65" s="94"/>
      <c r="E65" s="95" t="s">
        <v>136</v>
      </c>
      <c r="F65" s="96"/>
      <c r="G65" s="106"/>
      <c r="H65" s="98">
        <f t="shared" si="0"/>
        <v>4500</v>
      </c>
      <c r="I65" s="96">
        <f t="shared" ref="I65:N65" si="65">SUM(I66)</f>
        <v>4500</v>
      </c>
      <c r="J65" s="96">
        <f t="shared" si="65"/>
        <v>0</v>
      </c>
      <c r="K65" s="96">
        <f t="shared" si="65"/>
        <v>0</v>
      </c>
      <c r="L65" s="96">
        <f t="shared" si="65"/>
        <v>0</v>
      </c>
      <c r="M65" s="96">
        <f t="shared" si="65"/>
        <v>0</v>
      </c>
      <c r="N65" s="96">
        <f t="shared" si="65"/>
        <v>0</v>
      </c>
      <c r="O65" s="98">
        <f t="shared" si="2"/>
        <v>597.25263786581718</v>
      </c>
      <c r="P65" s="96">
        <f t="shared" ref="P65:U65" si="66">SUM(P66)</f>
        <v>597.25263786581718</v>
      </c>
      <c r="Q65" s="96">
        <f t="shared" si="66"/>
        <v>0</v>
      </c>
      <c r="R65" s="96">
        <f t="shared" si="66"/>
        <v>0</v>
      </c>
      <c r="S65" s="96">
        <f t="shared" si="66"/>
        <v>0</v>
      </c>
      <c r="T65" s="96">
        <f t="shared" si="66"/>
        <v>0</v>
      </c>
      <c r="U65" s="96">
        <f t="shared" si="66"/>
        <v>0</v>
      </c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</row>
    <row r="66" spans="1:65" s="87" customFormat="1" ht="15.95" customHeight="1" x14ac:dyDescent="0.3">
      <c r="A66" s="99"/>
      <c r="B66" s="99"/>
      <c r="C66" s="100"/>
      <c r="D66" s="99">
        <v>32389</v>
      </c>
      <c r="E66" s="107" t="s">
        <v>137</v>
      </c>
      <c r="H66" s="103">
        <f t="shared" si="0"/>
        <v>4500</v>
      </c>
      <c r="I66" s="102">
        <v>4500</v>
      </c>
      <c r="J66" s="108"/>
      <c r="K66" s="108"/>
      <c r="L66" s="108"/>
      <c r="M66" s="108"/>
      <c r="N66" s="108"/>
      <c r="O66" s="103">
        <f t="shared" si="2"/>
        <v>597.25263786581718</v>
      </c>
      <c r="P66" s="102">
        <f t="shared" ref="P66:U66" si="67">I66/$O$3</f>
        <v>597.25263786581718</v>
      </c>
      <c r="Q66" s="108">
        <f t="shared" si="67"/>
        <v>0</v>
      </c>
      <c r="R66" s="108">
        <f t="shared" si="67"/>
        <v>0</v>
      </c>
      <c r="S66" s="108">
        <f t="shared" si="67"/>
        <v>0</v>
      </c>
      <c r="T66" s="108">
        <f t="shared" si="67"/>
        <v>0</v>
      </c>
      <c r="U66" s="108">
        <f t="shared" si="67"/>
        <v>0</v>
      </c>
    </row>
    <row r="67" spans="1:65" s="97" customFormat="1" ht="15.95" customHeight="1" x14ac:dyDescent="0.3">
      <c r="A67" s="94"/>
      <c r="B67" s="94"/>
      <c r="C67" s="94">
        <v>3239</v>
      </c>
      <c r="D67" s="94"/>
      <c r="E67" s="95" t="s">
        <v>138</v>
      </c>
      <c r="F67" s="96">
        <f>SUM(F70)</f>
        <v>0</v>
      </c>
      <c r="G67" s="106">
        <f>SUM(G70)</f>
        <v>0</v>
      </c>
      <c r="H67" s="98">
        <f t="shared" si="0"/>
        <v>38700</v>
      </c>
      <c r="I67" s="96">
        <f t="shared" ref="I67:N67" si="68">SUM(I68:I70)</f>
        <v>32200</v>
      </c>
      <c r="J67" s="96">
        <f t="shared" si="68"/>
        <v>0</v>
      </c>
      <c r="K67" s="96">
        <f t="shared" si="68"/>
        <v>6500</v>
      </c>
      <c r="L67" s="96">
        <f t="shared" si="68"/>
        <v>0</v>
      </c>
      <c r="M67" s="96">
        <f t="shared" si="68"/>
        <v>0</v>
      </c>
      <c r="N67" s="96">
        <f t="shared" si="68"/>
        <v>0</v>
      </c>
      <c r="O67" s="98">
        <f t="shared" si="2"/>
        <v>5136.372685646028</v>
      </c>
      <c r="P67" s="96">
        <f t="shared" ref="P67:U67" si="69">SUM(P68:P70)</f>
        <v>4273.6744309509586</v>
      </c>
      <c r="Q67" s="96">
        <f t="shared" si="69"/>
        <v>0</v>
      </c>
      <c r="R67" s="96">
        <f t="shared" si="69"/>
        <v>862.69825469506929</v>
      </c>
      <c r="S67" s="96">
        <f t="shared" si="69"/>
        <v>0</v>
      </c>
      <c r="T67" s="96">
        <f t="shared" si="69"/>
        <v>0</v>
      </c>
      <c r="U67" s="96">
        <f t="shared" si="69"/>
        <v>0</v>
      </c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</row>
    <row r="68" spans="1:65" s="87" customFormat="1" ht="15.95" customHeight="1" x14ac:dyDescent="0.3">
      <c r="A68" s="99"/>
      <c r="B68" s="99"/>
      <c r="C68" s="100"/>
      <c r="D68" s="99">
        <v>32391</v>
      </c>
      <c r="E68" s="107" t="s">
        <v>139</v>
      </c>
      <c r="H68" s="103">
        <f t="shared" si="0"/>
        <v>1500</v>
      </c>
      <c r="I68" s="102"/>
      <c r="J68" s="102"/>
      <c r="K68" s="102">
        <v>1500</v>
      </c>
      <c r="L68" s="102"/>
      <c r="M68" s="102"/>
      <c r="N68" s="102"/>
      <c r="O68" s="103">
        <f t="shared" si="2"/>
        <v>199.08421262193906</v>
      </c>
      <c r="P68" s="102">
        <f t="shared" ref="P68:U70" si="70">I68/$O$3</f>
        <v>0</v>
      </c>
      <c r="Q68" s="102">
        <f t="shared" si="70"/>
        <v>0</v>
      </c>
      <c r="R68" s="102">
        <f t="shared" si="70"/>
        <v>199.08421262193906</v>
      </c>
      <c r="S68" s="102">
        <f t="shared" si="70"/>
        <v>0</v>
      </c>
      <c r="T68" s="102">
        <f t="shared" si="70"/>
        <v>0</v>
      </c>
      <c r="U68" s="102">
        <f t="shared" si="70"/>
        <v>0</v>
      </c>
    </row>
    <row r="69" spans="1:65" s="87" customFormat="1" ht="15.95" customHeight="1" x14ac:dyDescent="0.3">
      <c r="A69" s="99"/>
      <c r="B69" s="99"/>
      <c r="C69" s="100"/>
      <c r="D69" s="99">
        <v>32395</v>
      </c>
      <c r="E69" s="107" t="s">
        <v>140</v>
      </c>
      <c r="H69" s="103">
        <f t="shared" si="0"/>
        <v>30000</v>
      </c>
      <c r="I69" s="102">
        <v>30000</v>
      </c>
      <c r="J69" s="102"/>
      <c r="K69" s="102"/>
      <c r="L69" s="102"/>
      <c r="M69" s="102"/>
      <c r="N69" s="102"/>
      <c r="O69" s="103">
        <f t="shared" si="2"/>
        <v>3981.6842524387812</v>
      </c>
      <c r="P69" s="102">
        <f t="shared" si="70"/>
        <v>3981.6842524387812</v>
      </c>
      <c r="Q69" s="102">
        <f t="shared" si="70"/>
        <v>0</v>
      </c>
      <c r="R69" s="102">
        <f t="shared" si="70"/>
        <v>0</v>
      </c>
      <c r="S69" s="102">
        <f t="shared" si="70"/>
        <v>0</v>
      </c>
      <c r="T69" s="102">
        <f t="shared" si="70"/>
        <v>0</v>
      </c>
      <c r="U69" s="102">
        <f t="shared" si="70"/>
        <v>0</v>
      </c>
    </row>
    <row r="70" spans="1:65" s="87" customFormat="1" ht="15.95" customHeight="1" x14ac:dyDescent="0.3">
      <c r="A70" s="99"/>
      <c r="B70" s="99"/>
      <c r="C70" s="100"/>
      <c r="D70" s="99">
        <v>32399</v>
      </c>
      <c r="E70" s="107" t="s">
        <v>141</v>
      </c>
      <c r="H70" s="103">
        <f t="shared" ref="H70:H100" si="71">SUM(I70:N70)</f>
        <v>7200</v>
      </c>
      <c r="I70" s="102">
        <v>2200</v>
      </c>
      <c r="J70" s="102"/>
      <c r="K70" s="102">
        <v>5000</v>
      </c>
      <c r="L70" s="102"/>
      <c r="M70" s="102"/>
      <c r="N70" s="102"/>
      <c r="O70" s="103">
        <f t="shared" ref="O70:O100" si="72">SUM(P70:U70)</f>
        <v>955.60422058530753</v>
      </c>
      <c r="P70" s="102">
        <f t="shared" si="70"/>
        <v>291.99017851217729</v>
      </c>
      <c r="Q70" s="102">
        <f t="shared" si="70"/>
        <v>0</v>
      </c>
      <c r="R70" s="102">
        <f t="shared" si="70"/>
        <v>663.61404207313024</v>
      </c>
      <c r="S70" s="102">
        <f t="shared" si="70"/>
        <v>0</v>
      </c>
      <c r="T70" s="102">
        <f t="shared" si="70"/>
        <v>0</v>
      </c>
      <c r="U70" s="102">
        <f t="shared" si="70"/>
        <v>0</v>
      </c>
    </row>
    <row r="71" spans="1:65" s="91" customFormat="1" ht="15.95" customHeight="1" x14ac:dyDescent="0.3">
      <c r="A71" s="88"/>
      <c r="B71" s="88">
        <v>324</v>
      </c>
      <c r="C71" s="88"/>
      <c r="D71" s="88"/>
      <c r="E71" s="109" t="s">
        <v>142</v>
      </c>
      <c r="H71" s="92">
        <f t="shared" si="71"/>
        <v>500</v>
      </c>
      <c r="I71" s="90">
        <f t="shared" ref="I71:N71" si="73">I72</f>
        <v>0</v>
      </c>
      <c r="J71" s="90">
        <f t="shared" si="73"/>
        <v>0</v>
      </c>
      <c r="K71" s="90">
        <f t="shared" si="73"/>
        <v>500</v>
      </c>
      <c r="L71" s="90">
        <f t="shared" si="73"/>
        <v>0</v>
      </c>
      <c r="M71" s="90">
        <f t="shared" si="73"/>
        <v>0</v>
      </c>
      <c r="N71" s="90">
        <f t="shared" si="73"/>
        <v>0</v>
      </c>
      <c r="O71" s="92">
        <f t="shared" si="72"/>
        <v>66.361404207313029</v>
      </c>
      <c r="P71" s="90">
        <f t="shared" ref="P71:U71" si="74">P72</f>
        <v>0</v>
      </c>
      <c r="Q71" s="90">
        <f t="shared" si="74"/>
        <v>0</v>
      </c>
      <c r="R71" s="90">
        <f t="shared" si="74"/>
        <v>66.361404207313029</v>
      </c>
      <c r="S71" s="90">
        <f t="shared" si="74"/>
        <v>0</v>
      </c>
      <c r="T71" s="90">
        <f t="shared" si="74"/>
        <v>0</v>
      </c>
      <c r="U71" s="90">
        <f t="shared" si="74"/>
        <v>0</v>
      </c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</row>
    <row r="72" spans="1:65" s="97" customFormat="1" ht="15.95" customHeight="1" x14ac:dyDescent="0.3">
      <c r="A72" s="94"/>
      <c r="B72" s="94"/>
      <c r="C72" s="94">
        <v>3241</v>
      </c>
      <c r="D72" s="94"/>
      <c r="E72" s="95" t="s">
        <v>143</v>
      </c>
      <c r="F72" s="96">
        <f>SUM(F73)</f>
        <v>0</v>
      </c>
      <c r="G72" s="106">
        <f>SUM(G73)</f>
        <v>0</v>
      </c>
      <c r="H72" s="98">
        <f t="shared" si="71"/>
        <v>500</v>
      </c>
      <c r="I72" s="96">
        <f t="shared" ref="I72:N72" si="75">SUM(I73:I74)</f>
        <v>0</v>
      </c>
      <c r="J72" s="96">
        <f t="shared" si="75"/>
        <v>0</v>
      </c>
      <c r="K72" s="96">
        <f t="shared" si="75"/>
        <v>500</v>
      </c>
      <c r="L72" s="96">
        <f t="shared" si="75"/>
        <v>0</v>
      </c>
      <c r="M72" s="96">
        <f t="shared" si="75"/>
        <v>0</v>
      </c>
      <c r="N72" s="96">
        <f t="shared" si="75"/>
        <v>0</v>
      </c>
      <c r="O72" s="98">
        <f t="shared" si="72"/>
        <v>66.361404207313029</v>
      </c>
      <c r="P72" s="96">
        <f t="shared" ref="P72:U72" si="76">SUM(P73:P74)</f>
        <v>0</v>
      </c>
      <c r="Q72" s="96">
        <f t="shared" si="76"/>
        <v>0</v>
      </c>
      <c r="R72" s="96">
        <f t="shared" si="76"/>
        <v>66.361404207313029</v>
      </c>
      <c r="S72" s="96">
        <f t="shared" si="76"/>
        <v>0</v>
      </c>
      <c r="T72" s="96">
        <f t="shared" si="76"/>
        <v>0</v>
      </c>
      <c r="U72" s="96">
        <f t="shared" si="76"/>
        <v>0</v>
      </c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</row>
    <row r="73" spans="1:65" s="87" customFormat="1" ht="15.95" customHeight="1" x14ac:dyDescent="0.3">
      <c r="A73" s="99"/>
      <c r="B73" s="99"/>
      <c r="C73" s="100"/>
      <c r="D73" s="99">
        <v>32411</v>
      </c>
      <c r="E73" s="107" t="s">
        <v>144</v>
      </c>
      <c r="H73" s="103">
        <f t="shared" si="71"/>
        <v>500</v>
      </c>
      <c r="I73" s="102"/>
      <c r="J73" s="102"/>
      <c r="K73" s="102">
        <v>500</v>
      </c>
      <c r="L73" s="108"/>
      <c r="M73" s="108"/>
      <c r="N73" s="108"/>
      <c r="O73" s="103">
        <f t="shared" si="72"/>
        <v>66.361404207313029</v>
      </c>
      <c r="P73" s="102">
        <f t="shared" ref="P73:U74" si="77">I73/$O$3</f>
        <v>0</v>
      </c>
      <c r="Q73" s="102">
        <f t="shared" si="77"/>
        <v>0</v>
      </c>
      <c r="R73" s="102">
        <f t="shared" si="77"/>
        <v>66.361404207313029</v>
      </c>
      <c r="S73" s="108">
        <f t="shared" si="77"/>
        <v>0</v>
      </c>
      <c r="T73" s="108">
        <f t="shared" si="77"/>
        <v>0</v>
      </c>
      <c r="U73" s="108">
        <f t="shared" si="77"/>
        <v>0</v>
      </c>
    </row>
    <row r="74" spans="1:65" s="87" customFormat="1" ht="15.95" customHeight="1" x14ac:dyDescent="0.3">
      <c r="A74" s="99"/>
      <c r="B74" s="99"/>
      <c r="C74" s="100"/>
      <c r="D74" s="99">
        <v>32412</v>
      </c>
      <c r="E74" s="107" t="s">
        <v>145</v>
      </c>
      <c r="H74" s="103">
        <f t="shared" si="71"/>
        <v>0</v>
      </c>
      <c r="I74" s="102">
        <v>0</v>
      </c>
      <c r="J74" s="102"/>
      <c r="K74" s="108"/>
      <c r="L74" s="102">
        <v>0</v>
      </c>
      <c r="M74" s="108"/>
      <c r="N74" s="108"/>
      <c r="O74" s="103">
        <f t="shared" si="72"/>
        <v>0</v>
      </c>
      <c r="P74" s="102">
        <f t="shared" si="77"/>
        <v>0</v>
      </c>
      <c r="Q74" s="102">
        <f t="shared" si="77"/>
        <v>0</v>
      </c>
      <c r="R74" s="108">
        <f t="shared" si="77"/>
        <v>0</v>
      </c>
      <c r="S74" s="102">
        <f t="shared" si="77"/>
        <v>0</v>
      </c>
      <c r="T74" s="108">
        <f t="shared" si="77"/>
        <v>0</v>
      </c>
      <c r="U74" s="108">
        <f t="shared" si="77"/>
        <v>0</v>
      </c>
    </row>
    <row r="75" spans="1:65" s="91" customFormat="1" ht="15.95" customHeight="1" x14ac:dyDescent="0.3">
      <c r="A75" s="88"/>
      <c r="B75" s="88">
        <v>329</v>
      </c>
      <c r="C75" s="88"/>
      <c r="D75" s="88"/>
      <c r="E75" s="109" t="s">
        <v>146</v>
      </c>
      <c r="H75" s="92">
        <f t="shared" si="71"/>
        <v>8100</v>
      </c>
      <c r="I75" s="90">
        <f t="shared" ref="I75:N75" si="78">I76+I78+I80+I82</f>
        <v>5500</v>
      </c>
      <c r="J75" s="90">
        <f t="shared" si="78"/>
        <v>0</v>
      </c>
      <c r="K75" s="90">
        <f t="shared" si="78"/>
        <v>2600</v>
      </c>
      <c r="L75" s="90">
        <f t="shared" si="78"/>
        <v>0</v>
      </c>
      <c r="M75" s="90">
        <f t="shared" si="78"/>
        <v>0</v>
      </c>
      <c r="N75" s="90">
        <f t="shared" si="78"/>
        <v>0</v>
      </c>
      <c r="O75" s="92">
        <f t="shared" si="72"/>
        <v>1075.0547481584711</v>
      </c>
      <c r="P75" s="90">
        <f t="shared" ref="P75:U75" si="79">P76+P78+P80+P82</f>
        <v>729.97544628044329</v>
      </c>
      <c r="Q75" s="90">
        <f t="shared" si="79"/>
        <v>0</v>
      </c>
      <c r="R75" s="90">
        <f t="shared" si="79"/>
        <v>345.07930187802776</v>
      </c>
      <c r="S75" s="90">
        <f t="shared" si="79"/>
        <v>0</v>
      </c>
      <c r="T75" s="90">
        <f t="shared" si="79"/>
        <v>0</v>
      </c>
      <c r="U75" s="90">
        <f t="shared" si="79"/>
        <v>0</v>
      </c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</row>
    <row r="76" spans="1:65" s="97" customFormat="1" ht="15.95" customHeight="1" x14ac:dyDescent="0.3">
      <c r="A76" s="94"/>
      <c r="B76" s="94"/>
      <c r="C76" s="94">
        <v>3292</v>
      </c>
      <c r="D76" s="94"/>
      <c r="E76" s="95" t="s">
        <v>147</v>
      </c>
      <c r="F76" s="96">
        <f>SUM(F77)</f>
        <v>0</v>
      </c>
      <c r="G76" s="106">
        <f>SUM(G77)</f>
        <v>0</v>
      </c>
      <c r="H76" s="98">
        <f t="shared" si="71"/>
        <v>5500</v>
      </c>
      <c r="I76" s="96">
        <f t="shared" ref="I76:N76" si="80">SUM(I77)</f>
        <v>5500</v>
      </c>
      <c r="J76" s="96">
        <f t="shared" si="80"/>
        <v>0</v>
      </c>
      <c r="K76" s="96">
        <f t="shared" si="80"/>
        <v>0</v>
      </c>
      <c r="L76" s="96">
        <f t="shared" si="80"/>
        <v>0</v>
      </c>
      <c r="M76" s="96">
        <f t="shared" si="80"/>
        <v>0</v>
      </c>
      <c r="N76" s="96">
        <f t="shared" si="80"/>
        <v>0</v>
      </c>
      <c r="O76" s="98">
        <f t="shared" si="72"/>
        <v>729.97544628044329</v>
      </c>
      <c r="P76" s="96">
        <f t="shared" ref="P76:U76" si="81">SUM(P77)</f>
        <v>729.97544628044329</v>
      </c>
      <c r="Q76" s="96">
        <f t="shared" si="81"/>
        <v>0</v>
      </c>
      <c r="R76" s="96">
        <f t="shared" si="81"/>
        <v>0</v>
      </c>
      <c r="S76" s="96">
        <f t="shared" si="81"/>
        <v>0</v>
      </c>
      <c r="T76" s="96">
        <f t="shared" si="81"/>
        <v>0</v>
      </c>
      <c r="U76" s="96">
        <f t="shared" si="81"/>
        <v>0</v>
      </c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</row>
    <row r="77" spans="1:65" s="87" customFormat="1" ht="15.95" customHeight="1" x14ac:dyDescent="0.3">
      <c r="A77" s="99"/>
      <c r="B77" s="99"/>
      <c r="C77" s="100"/>
      <c r="D77" s="99">
        <v>32922</v>
      </c>
      <c r="E77" s="107" t="s">
        <v>148</v>
      </c>
      <c r="H77" s="103">
        <f t="shared" si="71"/>
        <v>5500</v>
      </c>
      <c r="I77" s="102">
        <v>5500</v>
      </c>
      <c r="J77" s="102"/>
      <c r="K77" s="102"/>
      <c r="L77" s="102"/>
      <c r="M77" s="102"/>
      <c r="N77" s="102"/>
      <c r="O77" s="103">
        <f t="shared" si="72"/>
        <v>729.97544628044329</v>
      </c>
      <c r="P77" s="102">
        <f t="shared" ref="P77:U77" si="82">I77/$O$3</f>
        <v>729.97544628044329</v>
      </c>
      <c r="Q77" s="102">
        <f t="shared" si="82"/>
        <v>0</v>
      </c>
      <c r="R77" s="102">
        <f t="shared" si="82"/>
        <v>0</v>
      </c>
      <c r="S77" s="102">
        <f t="shared" si="82"/>
        <v>0</v>
      </c>
      <c r="T77" s="102">
        <f t="shared" si="82"/>
        <v>0</v>
      </c>
      <c r="U77" s="102">
        <f t="shared" si="82"/>
        <v>0</v>
      </c>
    </row>
    <row r="78" spans="1:65" s="97" customFormat="1" ht="15.95" customHeight="1" x14ac:dyDescent="0.3">
      <c r="A78" s="94"/>
      <c r="B78" s="94"/>
      <c r="C78" s="94">
        <v>3293</v>
      </c>
      <c r="D78" s="94"/>
      <c r="E78" s="95" t="s">
        <v>149</v>
      </c>
      <c r="F78" s="96">
        <v>0</v>
      </c>
      <c r="G78" s="106">
        <v>0</v>
      </c>
      <c r="H78" s="98">
        <f t="shared" si="71"/>
        <v>1600</v>
      </c>
      <c r="I78" s="96">
        <f t="shared" ref="I78:N78" si="83">SUM(I79)</f>
        <v>0</v>
      </c>
      <c r="J78" s="96">
        <f t="shared" si="83"/>
        <v>0</v>
      </c>
      <c r="K78" s="96">
        <f t="shared" si="83"/>
        <v>1600</v>
      </c>
      <c r="L78" s="96">
        <f t="shared" si="83"/>
        <v>0</v>
      </c>
      <c r="M78" s="96">
        <f t="shared" si="83"/>
        <v>0</v>
      </c>
      <c r="N78" s="96">
        <f t="shared" si="83"/>
        <v>0</v>
      </c>
      <c r="O78" s="98">
        <f t="shared" si="72"/>
        <v>212.35649346340168</v>
      </c>
      <c r="P78" s="96">
        <f t="shared" ref="P78:U78" si="84">SUM(P79)</f>
        <v>0</v>
      </c>
      <c r="Q78" s="96">
        <f t="shared" si="84"/>
        <v>0</v>
      </c>
      <c r="R78" s="96">
        <f t="shared" si="84"/>
        <v>212.35649346340168</v>
      </c>
      <c r="S78" s="96">
        <f t="shared" si="84"/>
        <v>0</v>
      </c>
      <c r="T78" s="96">
        <f t="shared" si="84"/>
        <v>0</v>
      </c>
      <c r="U78" s="96">
        <f t="shared" si="84"/>
        <v>0</v>
      </c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</row>
    <row r="79" spans="1:65" s="87" customFormat="1" ht="15.95" customHeight="1" x14ac:dyDescent="0.3">
      <c r="A79" s="99"/>
      <c r="B79" s="99"/>
      <c r="C79" s="100"/>
      <c r="D79" s="99">
        <v>32931</v>
      </c>
      <c r="E79" s="107" t="s">
        <v>149</v>
      </c>
      <c r="H79" s="103">
        <f t="shared" si="71"/>
        <v>1600</v>
      </c>
      <c r="I79" s="102"/>
      <c r="J79" s="102"/>
      <c r="K79" s="102">
        <v>1600</v>
      </c>
      <c r="L79" s="108"/>
      <c r="M79" s="108"/>
      <c r="N79" s="108"/>
      <c r="O79" s="103">
        <f t="shared" si="72"/>
        <v>212.35649346340168</v>
      </c>
      <c r="P79" s="102">
        <f t="shared" ref="P79:U79" si="85">I79/$O$3</f>
        <v>0</v>
      </c>
      <c r="Q79" s="102">
        <f t="shared" si="85"/>
        <v>0</v>
      </c>
      <c r="R79" s="102">
        <f t="shared" si="85"/>
        <v>212.35649346340168</v>
      </c>
      <c r="S79" s="108">
        <f t="shared" si="85"/>
        <v>0</v>
      </c>
      <c r="T79" s="108">
        <f t="shared" si="85"/>
        <v>0</v>
      </c>
      <c r="U79" s="108">
        <f t="shared" si="85"/>
        <v>0</v>
      </c>
    </row>
    <row r="80" spans="1:65" s="97" customFormat="1" ht="15.95" customHeight="1" x14ac:dyDescent="0.3">
      <c r="A80" s="94"/>
      <c r="B80" s="94"/>
      <c r="C80" s="94">
        <v>3294</v>
      </c>
      <c r="D80" s="94"/>
      <c r="E80" s="95" t="s">
        <v>150</v>
      </c>
      <c r="F80" s="96">
        <v>0</v>
      </c>
      <c r="G80" s="106">
        <v>0</v>
      </c>
      <c r="H80" s="98">
        <f t="shared" si="71"/>
        <v>0</v>
      </c>
      <c r="I80" s="96">
        <f t="shared" ref="I80:N80" si="86">SUM(I81)</f>
        <v>0</v>
      </c>
      <c r="J80" s="96">
        <f t="shared" si="86"/>
        <v>0</v>
      </c>
      <c r="K80" s="96">
        <f t="shared" si="86"/>
        <v>0</v>
      </c>
      <c r="L80" s="96">
        <f t="shared" si="86"/>
        <v>0</v>
      </c>
      <c r="M80" s="96">
        <f t="shared" si="86"/>
        <v>0</v>
      </c>
      <c r="N80" s="96">
        <f t="shared" si="86"/>
        <v>0</v>
      </c>
      <c r="O80" s="98">
        <f t="shared" si="72"/>
        <v>0</v>
      </c>
      <c r="P80" s="96">
        <f t="shared" ref="P80:U80" si="87">SUM(P81)</f>
        <v>0</v>
      </c>
      <c r="Q80" s="96">
        <f t="shared" si="87"/>
        <v>0</v>
      </c>
      <c r="R80" s="96">
        <f t="shared" si="87"/>
        <v>0</v>
      </c>
      <c r="S80" s="96">
        <f t="shared" si="87"/>
        <v>0</v>
      </c>
      <c r="T80" s="96">
        <f t="shared" si="87"/>
        <v>0</v>
      </c>
      <c r="U80" s="96">
        <f t="shared" si="87"/>
        <v>0</v>
      </c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</row>
    <row r="81" spans="1:65" s="87" customFormat="1" ht="15.95" customHeight="1" x14ac:dyDescent="0.3">
      <c r="A81" s="99"/>
      <c r="B81" s="99"/>
      <c r="C81" s="100"/>
      <c r="D81" s="99">
        <v>32941</v>
      </c>
      <c r="E81" s="107" t="s">
        <v>151</v>
      </c>
      <c r="H81" s="103">
        <f t="shared" si="71"/>
        <v>0</v>
      </c>
      <c r="I81" s="102"/>
      <c r="J81" s="102"/>
      <c r="K81" s="102">
        <v>0</v>
      </c>
      <c r="L81" s="102"/>
      <c r="M81" s="102"/>
      <c r="N81" s="102"/>
      <c r="O81" s="103">
        <f t="shared" si="72"/>
        <v>0</v>
      </c>
      <c r="P81" s="102">
        <f t="shared" ref="P81:U81" si="88">I81/$O$3</f>
        <v>0</v>
      </c>
      <c r="Q81" s="102">
        <f t="shared" si="88"/>
        <v>0</v>
      </c>
      <c r="R81" s="102">
        <f t="shared" si="88"/>
        <v>0</v>
      </c>
      <c r="S81" s="102">
        <f t="shared" si="88"/>
        <v>0</v>
      </c>
      <c r="T81" s="102">
        <f t="shared" si="88"/>
        <v>0</v>
      </c>
      <c r="U81" s="102">
        <f t="shared" si="88"/>
        <v>0</v>
      </c>
    </row>
    <row r="82" spans="1:65" s="97" customFormat="1" ht="15.95" customHeight="1" x14ac:dyDescent="0.3">
      <c r="A82" s="94"/>
      <c r="B82" s="94"/>
      <c r="C82" s="94">
        <v>3299</v>
      </c>
      <c r="D82" s="94"/>
      <c r="E82" s="95" t="s">
        <v>146</v>
      </c>
      <c r="F82" s="96">
        <f>SUM(F83)</f>
        <v>0</v>
      </c>
      <c r="G82" s="106">
        <f>SUM(G83)</f>
        <v>0</v>
      </c>
      <c r="H82" s="98">
        <f t="shared" si="71"/>
        <v>1000</v>
      </c>
      <c r="I82" s="96">
        <f t="shared" ref="I82:N82" si="89">SUM(I83)</f>
        <v>0</v>
      </c>
      <c r="J82" s="96">
        <f t="shared" si="89"/>
        <v>0</v>
      </c>
      <c r="K82" s="96">
        <f t="shared" si="89"/>
        <v>1000</v>
      </c>
      <c r="L82" s="96">
        <f t="shared" si="89"/>
        <v>0</v>
      </c>
      <c r="M82" s="96">
        <f t="shared" si="89"/>
        <v>0</v>
      </c>
      <c r="N82" s="96">
        <f t="shared" si="89"/>
        <v>0</v>
      </c>
      <c r="O82" s="98">
        <f t="shared" si="72"/>
        <v>132.72280841462606</v>
      </c>
      <c r="P82" s="96">
        <f t="shared" ref="P82:U82" si="90">SUM(P83)</f>
        <v>0</v>
      </c>
      <c r="Q82" s="96">
        <f t="shared" si="90"/>
        <v>0</v>
      </c>
      <c r="R82" s="96">
        <f t="shared" si="90"/>
        <v>132.72280841462606</v>
      </c>
      <c r="S82" s="96">
        <f t="shared" si="90"/>
        <v>0</v>
      </c>
      <c r="T82" s="96">
        <f t="shared" si="90"/>
        <v>0</v>
      </c>
      <c r="U82" s="96">
        <f t="shared" si="90"/>
        <v>0</v>
      </c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</row>
    <row r="83" spans="1:65" s="87" customFormat="1" ht="15.95" customHeight="1" x14ac:dyDescent="0.3">
      <c r="A83" s="99"/>
      <c r="B83" s="99"/>
      <c r="C83" s="100"/>
      <c r="D83" s="99">
        <v>32999</v>
      </c>
      <c r="E83" s="107" t="s">
        <v>146</v>
      </c>
      <c r="H83" s="103">
        <f t="shared" si="71"/>
        <v>1000</v>
      </c>
      <c r="I83" s="102"/>
      <c r="J83" s="102"/>
      <c r="K83" s="102">
        <v>1000</v>
      </c>
      <c r="L83" s="108"/>
      <c r="M83" s="108"/>
      <c r="N83" s="108"/>
      <c r="O83" s="103">
        <f t="shared" si="72"/>
        <v>132.72280841462606</v>
      </c>
      <c r="P83" s="102">
        <f t="shared" ref="P83:U83" si="91">I83/$O$3</f>
        <v>0</v>
      </c>
      <c r="Q83" s="102">
        <f t="shared" si="91"/>
        <v>0</v>
      </c>
      <c r="R83" s="102">
        <f t="shared" si="91"/>
        <v>132.72280841462606</v>
      </c>
      <c r="S83" s="108">
        <f t="shared" si="91"/>
        <v>0</v>
      </c>
      <c r="T83" s="108">
        <f t="shared" si="91"/>
        <v>0</v>
      </c>
      <c r="U83" s="108">
        <f t="shared" si="91"/>
        <v>0</v>
      </c>
    </row>
    <row r="84" spans="1:65" s="113" customFormat="1" ht="15.95" customHeight="1" x14ac:dyDescent="0.3">
      <c r="A84" s="82">
        <v>34</v>
      </c>
      <c r="B84" s="82"/>
      <c r="C84" s="82"/>
      <c r="D84" s="82"/>
      <c r="E84" s="83" t="s">
        <v>68</v>
      </c>
      <c r="F84" s="110">
        <f>F85</f>
        <v>0</v>
      </c>
      <c r="G84" s="111">
        <f>G85</f>
        <v>0</v>
      </c>
      <c r="H84" s="112">
        <f t="shared" si="71"/>
        <v>5500</v>
      </c>
      <c r="I84" s="110">
        <f t="shared" ref="I84:N85" si="92">I85</f>
        <v>5500</v>
      </c>
      <c r="J84" s="110">
        <f t="shared" si="92"/>
        <v>0</v>
      </c>
      <c r="K84" s="110">
        <f t="shared" si="92"/>
        <v>0</v>
      </c>
      <c r="L84" s="110">
        <f t="shared" si="92"/>
        <v>0</v>
      </c>
      <c r="M84" s="110">
        <f t="shared" si="92"/>
        <v>0</v>
      </c>
      <c r="N84" s="110">
        <f t="shared" si="92"/>
        <v>0</v>
      </c>
      <c r="O84" s="112">
        <f t="shared" si="72"/>
        <v>729.97544628044329</v>
      </c>
      <c r="P84" s="110">
        <f t="shared" ref="P84:U85" si="93">P85</f>
        <v>729.97544628044329</v>
      </c>
      <c r="Q84" s="110">
        <f t="shared" si="93"/>
        <v>0</v>
      </c>
      <c r="R84" s="110">
        <f t="shared" si="93"/>
        <v>0</v>
      </c>
      <c r="S84" s="110">
        <f t="shared" si="93"/>
        <v>0</v>
      </c>
      <c r="T84" s="110">
        <f t="shared" si="93"/>
        <v>0</v>
      </c>
      <c r="U84" s="110">
        <f t="shared" si="93"/>
        <v>0</v>
      </c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</row>
    <row r="85" spans="1:65" s="91" customFormat="1" ht="15.95" customHeight="1" x14ac:dyDescent="0.3">
      <c r="A85" s="88"/>
      <c r="B85" s="88">
        <v>343</v>
      </c>
      <c r="C85" s="88"/>
      <c r="D85" s="88"/>
      <c r="E85" s="89" t="s">
        <v>152</v>
      </c>
      <c r="F85" s="114"/>
      <c r="G85" s="115"/>
      <c r="H85" s="116">
        <f t="shared" si="71"/>
        <v>5500</v>
      </c>
      <c r="I85" s="114">
        <f t="shared" si="92"/>
        <v>5500</v>
      </c>
      <c r="J85" s="114">
        <f t="shared" si="92"/>
        <v>0</v>
      </c>
      <c r="K85" s="114">
        <f t="shared" si="92"/>
        <v>0</v>
      </c>
      <c r="L85" s="114">
        <f t="shared" si="92"/>
        <v>0</v>
      </c>
      <c r="M85" s="114">
        <f t="shared" si="92"/>
        <v>0</v>
      </c>
      <c r="N85" s="114">
        <f t="shared" si="92"/>
        <v>0</v>
      </c>
      <c r="O85" s="116">
        <f t="shared" si="72"/>
        <v>729.97544628044329</v>
      </c>
      <c r="P85" s="114">
        <f t="shared" si="93"/>
        <v>729.97544628044329</v>
      </c>
      <c r="Q85" s="114">
        <f t="shared" si="93"/>
        <v>0</v>
      </c>
      <c r="R85" s="114">
        <f t="shared" si="93"/>
        <v>0</v>
      </c>
      <c r="S85" s="114">
        <f t="shared" si="93"/>
        <v>0</v>
      </c>
      <c r="T85" s="114">
        <f t="shared" si="93"/>
        <v>0</v>
      </c>
      <c r="U85" s="114">
        <f t="shared" si="93"/>
        <v>0</v>
      </c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</row>
    <row r="86" spans="1:65" s="97" customFormat="1" ht="15.95" customHeight="1" x14ac:dyDescent="0.3">
      <c r="A86" s="94"/>
      <c r="B86" s="94"/>
      <c r="C86" s="94">
        <v>3431</v>
      </c>
      <c r="D86" s="94"/>
      <c r="E86" s="95" t="s">
        <v>153</v>
      </c>
      <c r="F86" s="96"/>
      <c r="G86" s="106"/>
      <c r="H86" s="98">
        <f t="shared" si="71"/>
        <v>5500</v>
      </c>
      <c r="I86" s="96">
        <f t="shared" ref="I86:N86" si="94">SUM(I87)</f>
        <v>5500</v>
      </c>
      <c r="J86" s="96">
        <f t="shared" si="94"/>
        <v>0</v>
      </c>
      <c r="K86" s="96">
        <f t="shared" si="94"/>
        <v>0</v>
      </c>
      <c r="L86" s="96">
        <f t="shared" si="94"/>
        <v>0</v>
      </c>
      <c r="M86" s="96">
        <f t="shared" si="94"/>
        <v>0</v>
      </c>
      <c r="N86" s="96">
        <f t="shared" si="94"/>
        <v>0</v>
      </c>
      <c r="O86" s="98">
        <f t="shared" si="72"/>
        <v>729.97544628044329</v>
      </c>
      <c r="P86" s="96">
        <f t="shared" ref="P86:U86" si="95">SUM(P87)</f>
        <v>729.97544628044329</v>
      </c>
      <c r="Q86" s="96">
        <f t="shared" si="95"/>
        <v>0</v>
      </c>
      <c r="R86" s="96">
        <f t="shared" si="95"/>
        <v>0</v>
      </c>
      <c r="S86" s="96">
        <f t="shared" si="95"/>
        <v>0</v>
      </c>
      <c r="T86" s="96">
        <f t="shared" si="95"/>
        <v>0</v>
      </c>
      <c r="U86" s="96">
        <f t="shared" si="95"/>
        <v>0</v>
      </c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</row>
    <row r="87" spans="1:65" s="87" customFormat="1" ht="15.95" customHeight="1" x14ac:dyDescent="0.3">
      <c r="A87" s="99"/>
      <c r="B87" s="99"/>
      <c r="C87" s="100"/>
      <c r="D87" s="99">
        <v>34311</v>
      </c>
      <c r="E87" s="107" t="s">
        <v>154</v>
      </c>
      <c r="H87" s="103">
        <f t="shared" si="71"/>
        <v>5500</v>
      </c>
      <c r="I87" s="102">
        <v>5500</v>
      </c>
      <c r="J87" s="102"/>
      <c r="K87" s="102"/>
      <c r="L87" s="102"/>
      <c r="M87" s="102"/>
      <c r="N87" s="102"/>
      <c r="O87" s="103">
        <f t="shared" si="72"/>
        <v>729.97544628044329</v>
      </c>
      <c r="P87" s="102">
        <f t="shared" ref="P87:U87" si="96">I87/$O$3</f>
        <v>729.97544628044329</v>
      </c>
      <c r="Q87" s="102">
        <f t="shared" si="96"/>
        <v>0</v>
      </c>
      <c r="R87" s="102">
        <f t="shared" si="96"/>
        <v>0</v>
      </c>
      <c r="S87" s="102">
        <f t="shared" si="96"/>
        <v>0</v>
      </c>
      <c r="T87" s="102">
        <f t="shared" si="96"/>
        <v>0</v>
      </c>
      <c r="U87" s="102">
        <f t="shared" si="96"/>
        <v>0</v>
      </c>
    </row>
    <row r="88" spans="1:65" s="113" customFormat="1" ht="18.75" x14ac:dyDescent="0.3">
      <c r="A88" s="82">
        <v>42</v>
      </c>
      <c r="B88" s="82"/>
      <c r="C88" s="82"/>
      <c r="D88" s="82"/>
      <c r="E88" s="83" t="s">
        <v>155</v>
      </c>
      <c r="F88" s="110">
        <f>F89</f>
        <v>0</v>
      </c>
      <c r="G88" s="111">
        <f>G89</f>
        <v>0</v>
      </c>
      <c r="H88" s="112">
        <f t="shared" si="71"/>
        <v>125500</v>
      </c>
      <c r="I88" s="110">
        <f>I89+I95+I98</f>
        <v>70000</v>
      </c>
      <c r="J88" s="110">
        <f>J89+J95+J98</f>
        <v>0</v>
      </c>
      <c r="K88" s="110">
        <f>K89+K95+K98</f>
        <v>4000</v>
      </c>
      <c r="L88" s="110">
        <f>L89+L95+L98</f>
        <v>51500</v>
      </c>
      <c r="M88" s="110">
        <f>M89</f>
        <v>0</v>
      </c>
      <c r="N88" s="110">
        <f>N89</f>
        <v>0</v>
      </c>
      <c r="O88" s="112">
        <f t="shared" si="72"/>
        <v>16656.712456035566</v>
      </c>
      <c r="P88" s="110">
        <f>P89+P95+P98</f>
        <v>9290.5965890238222</v>
      </c>
      <c r="Q88" s="110">
        <f>Q89+Q95+Q98</f>
        <v>0</v>
      </c>
      <c r="R88" s="110">
        <f>R89+R95+R98</f>
        <v>530.89123365850423</v>
      </c>
      <c r="S88" s="110">
        <f>S89+S95+S98</f>
        <v>6835.2246333532412</v>
      </c>
      <c r="T88" s="110">
        <f>T89</f>
        <v>0</v>
      </c>
      <c r="U88" s="110">
        <f>U89</f>
        <v>0</v>
      </c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</row>
    <row r="89" spans="1:65" s="91" customFormat="1" ht="18.75" x14ac:dyDescent="0.3">
      <c r="A89" s="88"/>
      <c r="B89" s="88">
        <v>422</v>
      </c>
      <c r="C89" s="88"/>
      <c r="D89" s="88"/>
      <c r="E89" s="89" t="s">
        <v>156</v>
      </c>
      <c r="F89" s="114"/>
      <c r="G89" s="115"/>
      <c r="H89" s="116">
        <f t="shared" si="71"/>
        <v>13500</v>
      </c>
      <c r="I89" s="114">
        <f t="shared" ref="I89:N89" si="97">I90+I93</f>
        <v>10000</v>
      </c>
      <c r="J89" s="114">
        <f t="shared" si="97"/>
        <v>0</v>
      </c>
      <c r="K89" s="114">
        <f t="shared" si="97"/>
        <v>3500</v>
      </c>
      <c r="L89" s="114">
        <f t="shared" si="97"/>
        <v>0</v>
      </c>
      <c r="M89" s="114">
        <f t="shared" si="97"/>
        <v>0</v>
      </c>
      <c r="N89" s="114">
        <f t="shared" si="97"/>
        <v>0</v>
      </c>
      <c r="O89" s="116">
        <f t="shared" si="72"/>
        <v>1791.757913597452</v>
      </c>
      <c r="P89" s="114">
        <f t="shared" ref="P89:U89" si="98">P90+P93</f>
        <v>1327.2280841462607</v>
      </c>
      <c r="Q89" s="114">
        <f t="shared" si="98"/>
        <v>0</v>
      </c>
      <c r="R89" s="114">
        <f t="shared" si="98"/>
        <v>464.52982945119118</v>
      </c>
      <c r="S89" s="114">
        <f t="shared" si="98"/>
        <v>0</v>
      </c>
      <c r="T89" s="114">
        <f t="shared" si="98"/>
        <v>0</v>
      </c>
      <c r="U89" s="114">
        <f t="shared" si="98"/>
        <v>0</v>
      </c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</row>
    <row r="90" spans="1:65" s="97" customFormat="1" ht="18.75" x14ac:dyDescent="0.3">
      <c r="A90" s="94"/>
      <c r="B90" s="94"/>
      <c r="C90" s="94">
        <v>4221</v>
      </c>
      <c r="D90" s="94"/>
      <c r="E90" s="95" t="s">
        <v>157</v>
      </c>
      <c r="H90" s="119">
        <f t="shared" si="71"/>
        <v>13000</v>
      </c>
      <c r="I90" s="118">
        <f t="shared" ref="I90:N90" si="99">SUM(I91:I92)</f>
        <v>10000</v>
      </c>
      <c r="J90" s="118">
        <f t="shared" si="99"/>
        <v>0</v>
      </c>
      <c r="K90" s="118">
        <f t="shared" si="99"/>
        <v>3000</v>
      </c>
      <c r="L90" s="96">
        <f t="shared" si="99"/>
        <v>0</v>
      </c>
      <c r="M90" s="96">
        <f t="shared" si="99"/>
        <v>0</v>
      </c>
      <c r="N90" s="96">
        <f t="shared" si="99"/>
        <v>0</v>
      </c>
      <c r="O90" s="119">
        <f t="shared" si="72"/>
        <v>1725.3965093901388</v>
      </c>
      <c r="P90" s="118">
        <f t="shared" ref="P90:U90" si="100">SUM(P91:P92)</f>
        <v>1327.2280841462607</v>
      </c>
      <c r="Q90" s="118">
        <f t="shared" si="100"/>
        <v>0</v>
      </c>
      <c r="R90" s="118">
        <f t="shared" si="100"/>
        <v>398.16842524387818</v>
      </c>
      <c r="S90" s="96">
        <f t="shared" si="100"/>
        <v>0</v>
      </c>
      <c r="T90" s="96">
        <f t="shared" si="100"/>
        <v>0</v>
      </c>
      <c r="U90" s="96">
        <f t="shared" si="100"/>
        <v>0</v>
      </c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</row>
    <row r="91" spans="1:65" s="87" customFormat="1" ht="18.75" x14ac:dyDescent="0.3">
      <c r="A91" s="99"/>
      <c r="B91" s="99"/>
      <c r="C91" s="100"/>
      <c r="D91" s="99">
        <v>42211</v>
      </c>
      <c r="E91" s="107" t="s">
        <v>158</v>
      </c>
      <c r="H91" s="122">
        <f t="shared" si="71"/>
        <v>4000</v>
      </c>
      <c r="I91" s="121">
        <v>2000</v>
      </c>
      <c r="J91" s="120"/>
      <c r="K91" s="120">
        <v>2000</v>
      </c>
      <c r="L91" s="120"/>
      <c r="M91" s="120"/>
      <c r="N91" s="120"/>
      <c r="O91" s="122">
        <f t="shared" si="72"/>
        <v>530.89123365850423</v>
      </c>
      <c r="P91" s="121">
        <f t="shared" ref="P91:U92" si="101">I91/$O$3</f>
        <v>265.44561682925212</v>
      </c>
      <c r="Q91" s="120">
        <f t="shared" si="101"/>
        <v>0</v>
      </c>
      <c r="R91" s="120">
        <f t="shared" si="101"/>
        <v>265.44561682925212</v>
      </c>
      <c r="S91" s="120">
        <f t="shared" si="101"/>
        <v>0</v>
      </c>
      <c r="T91" s="120">
        <f t="shared" si="101"/>
        <v>0</v>
      </c>
      <c r="U91" s="120">
        <f t="shared" si="101"/>
        <v>0</v>
      </c>
    </row>
    <row r="92" spans="1:65" s="87" customFormat="1" ht="18.75" x14ac:dyDescent="0.3">
      <c r="A92" s="99"/>
      <c r="B92" s="99"/>
      <c r="C92" s="100"/>
      <c r="D92" s="99">
        <v>42212</v>
      </c>
      <c r="E92" s="107" t="s">
        <v>159</v>
      </c>
      <c r="H92" s="122">
        <f t="shared" si="71"/>
        <v>9000</v>
      </c>
      <c r="I92" s="121">
        <v>8000</v>
      </c>
      <c r="J92" s="120"/>
      <c r="K92" s="120">
        <v>1000</v>
      </c>
      <c r="L92" s="120"/>
      <c r="M92" s="120"/>
      <c r="N92" s="120"/>
      <c r="O92" s="122">
        <f t="shared" si="72"/>
        <v>1194.5052757316346</v>
      </c>
      <c r="P92" s="121">
        <f t="shared" si="101"/>
        <v>1061.7824673170085</v>
      </c>
      <c r="Q92" s="120">
        <f t="shared" si="101"/>
        <v>0</v>
      </c>
      <c r="R92" s="120">
        <f t="shared" si="101"/>
        <v>132.72280841462606</v>
      </c>
      <c r="S92" s="120">
        <f t="shared" si="101"/>
        <v>0</v>
      </c>
      <c r="T92" s="120">
        <f t="shared" si="101"/>
        <v>0</v>
      </c>
      <c r="U92" s="120">
        <f t="shared" si="101"/>
        <v>0</v>
      </c>
    </row>
    <row r="93" spans="1:65" s="97" customFormat="1" ht="18.75" x14ac:dyDescent="0.3">
      <c r="A93" s="94"/>
      <c r="B93" s="94"/>
      <c r="C93" s="94">
        <v>4227</v>
      </c>
      <c r="D93" s="94"/>
      <c r="E93" s="95" t="s">
        <v>160</v>
      </c>
      <c r="H93" s="119">
        <f t="shared" si="71"/>
        <v>500</v>
      </c>
      <c r="I93" s="118">
        <f t="shared" ref="I93:N93" si="102">I94</f>
        <v>0</v>
      </c>
      <c r="J93" s="118">
        <f t="shared" si="102"/>
        <v>0</v>
      </c>
      <c r="K93" s="118">
        <f t="shared" si="102"/>
        <v>500</v>
      </c>
      <c r="L93" s="118">
        <f t="shared" si="102"/>
        <v>0</v>
      </c>
      <c r="M93" s="118">
        <f t="shared" si="102"/>
        <v>0</v>
      </c>
      <c r="N93" s="118">
        <f t="shared" si="102"/>
        <v>0</v>
      </c>
      <c r="O93" s="119">
        <f t="shared" si="72"/>
        <v>66.361404207313029</v>
      </c>
      <c r="P93" s="118">
        <f t="shared" ref="P93:U93" si="103">P94</f>
        <v>0</v>
      </c>
      <c r="Q93" s="118">
        <f t="shared" si="103"/>
        <v>0</v>
      </c>
      <c r="R93" s="118">
        <f t="shared" si="103"/>
        <v>66.361404207313029</v>
      </c>
      <c r="S93" s="118">
        <f t="shared" si="103"/>
        <v>0</v>
      </c>
      <c r="T93" s="118">
        <f t="shared" si="103"/>
        <v>0</v>
      </c>
      <c r="U93" s="118">
        <f t="shared" si="103"/>
        <v>0</v>
      </c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</row>
    <row r="94" spans="1:65" s="87" customFormat="1" ht="18.75" x14ac:dyDescent="0.3">
      <c r="A94" s="99"/>
      <c r="B94" s="99"/>
      <c r="C94" s="100"/>
      <c r="D94" s="99">
        <v>42271</v>
      </c>
      <c r="E94" s="107" t="s">
        <v>161</v>
      </c>
      <c r="H94" s="122">
        <f t="shared" si="71"/>
        <v>500</v>
      </c>
      <c r="I94" s="121"/>
      <c r="J94" s="120"/>
      <c r="K94" s="120">
        <v>500</v>
      </c>
      <c r="L94" s="120"/>
      <c r="M94" s="120"/>
      <c r="N94" s="120"/>
      <c r="O94" s="122">
        <f t="shared" si="72"/>
        <v>66.361404207313029</v>
      </c>
      <c r="P94" s="121">
        <f t="shared" ref="P94:U94" si="104">I94/$O$3</f>
        <v>0</v>
      </c>
      <c r="Q94" s="120">
        <f t="shared" si="104"/>
        <v>0</v>
      </c>
      <c r="R94" s="120">
        <f t="shared" si="104"/>
        <v>66.361404207313029</v>
      </c>
      <c r="S94" s="120">
        <f t="shared" si="104"/>
        <v>0</v>
      </c>
      <c r="T94" s="120">
        <f t="shared" si="104"/>
        <v>0</v>
      </c>
      <c r="U94" s="120">
        <f t="shared" si="104"/>
        <v>0</v>
      </c>
    </row>
    <row r="95" spans="1:65" s="91" customFormat="1" ht="18.75" x14ac:dyDescent="0.3">
      <c r="A95" s="88"/>
      <c r="B95" s="88">
        <v>424</v>
      </c>
      <c r="C95" s="88"/>
      <c r="D95" s="88"/>
      <c r="E95" s="109" t="s">
        <v>162</v>
      </c>
      <c r="H95" s="116">
        <f t="shared" si="71"/>
        <v>110000</v>
      </c>
      <c r="I95" s="114">
        <f t="shared" ref="I95:N95" si="105">I96</f>
        <v>60000</v>
      </c>
      <c r="J95" s="114">
        <f t="shared" si="105"/>
        <v>0</v>
      </c>
      <c r="K95" s="114">
        <f t="shared" si="105"/>
        <v>500</v>
      </c>
      <c r="L95" s="114">
        <f t="shared" si="105"/>
        <v>49500</v>
      </c>
      <c r="M95" s="114">
        <f t="shared" si="105"/>
        <v>0</v>
      </c>
      <c r="N95" s="114">
        <f t="shared" si="105"/>
        <v>0</v>
      </c>
      <c r="O95" s="116">
        <f t="shared" si="72"/>
        <v>14599.508925608865</v>
      </c>
      <c r="P95" s="114">
        <f t="shared" ref="P95:U95" si="106">P96</f>
        <v>7963.3685048775624</v>
      </c>
      <c r="Q95" s="114">
        <f t="shared" si="106"/>
        <v>0</v>
      </c>
      <c r="R95" s="114">
        <f t="shared" si="106"/>
        <v>66.361404207313029</v>
      </c>
      <c r="S95" s="114">
        <f t="shared" si="106"/>
        <v>6569.7790165239894</v>
      </c>
      <c r="T95" s="114">
        <f t="shared" si="106"/>
        <v>0</v>
      </c>
      <c r="U95" s="114">
        <f t="shared" si="106"/>
        <v>0</v>
      </c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</row>
    <row r="96" spans="1:65" s="97" customFormat="1" ht="18.75" x14ac:dyDescent="0.3">
      <c r="A96" s="94"/>
      <c r="B96" s="94"/>
      <c r="C96" s="94">
        <v>4241</v>
      </c>
      <c r="D96" s="94"/>
      <c r="E96" s="123" t="s">
        <v>163</v>
      </c>
      <c r="H96" s="119">
        <f t="shared" si="71"/>
        <v>110000</v>
      </c>
      <c r="I96" s="117">
        <f t="shared" ref="I96:N96" si="107">SUM(I97)</f>
        <v>60000</v>
      </c>
      <c r="J96" s="117">
        <f t="shared" si="107"/>
        <v>0</v>
      </c>
      <c r="K96" s="117">
        <f t="shared" si="107"/>
        <v>500</v>
      </c>
      <c r="L96" s="117">
        <f t="shared" si="107"/>
        <v>49500</v>
      </c>
      <c r="M96" s="117">
        <f t="shared" si="107"/>
        <v>0</v>
      </c>
      <c r="N96" s="117">
        <f t="shared" si="107"/>
        <v>0</v>
      </c>
      <c r="O96" s="119">
        <f t="shared" si="72"/>
        <v>14599.508925608865</v>
      </c>
      <c r="P96" s="117">
        <f t="shared" ref="P96:U96" si="108">SUM(P97)</f>
        <v>7963.3685048775624</v>
      </c>
      <c r="Q96" s="117">
        <f t="shared" si="108"/>
        <v>0</v>
      </c>
      <c r="R96" s="117">
        <f t="shared" si="108"/>
        <v>66.361404207313029</v>
      </c>
      <c r="S96" s="117">
        <f t="shared" si="108"/>
        <v>6569.7790165239894</v>
      </c>
      <c r="T96" s="117">
        <f t="shared" si="108"/>
        <v>0</v>
      </c>
      <c r="U96" s="117">
        <f t="shared" si="108"/>
        <v>0</v>
      </c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</row>
    <row r="97" spans="1:65" s="87" customFormat="1" ht="18.75" x14ac:dyDescent="0.3">
      <c r="A97" s="99"/>
      <c r="B97" s="99"/>
      <c r="C97" s="100"/>
      <c r="D97" s="99">
        <v>42411</v>
      </c>
      <c r="E97" s="107" t="s">
        <v>163</v>
      </c>
      <c r="H97" s="122">
        <f t="shared" si="71"/>
        <v>110000</v>
      </c>
      <c r="I97" s="121">
        <v>60000</v>
      </c>
      <c r="J97" s="120"/>
      <c r="K97" s="120">
        <v>500</v>
      </c>
      <c r="L97" s="120">
        <v>49500</v>
      </c>
      <c r="M97" s="120"/>
      <c r="N97" s="120"/>
      <c r="O97" s="122">
        <f t="shared" si="72"/>
        <v>14599.508925608865</v>
      </c>
      <c r="P97" s="121">
        <f t="shared" ref="P97:U97" si="109">I97/$O$3</f>
        <v>7963.3685048775624</v>
      </c>
      <c r="Q97" s="120">
        <f t="shared" si="109"/>
        <v>0</v>
      </c>
      <c r="R97" s="120">
        <f t="shared" si="109"/>
        <v>66.361404207313029</v>
      </c>
      <c r="S97" s="120">
        <f t="shared" si="109"/>
        <v>6569.7790165239894</v>
      </c>
      <c r="T97" s="120">
        <f t="shared" si="109"/>
        <v>0</v>
      </c>
      <c r="U97" s="120">
        <f t="shared" si="109"/>
        <v>0</v>
      </c>
    </row>
    <row r="98" spans="1:65" s="91" customFormat="1" ht="18.75" x14ac:dyDescent="0.3">
      <c r="A98" s="88"/>
      <c r="B98" s="88">
        <v>426</v>
      </c>
      <c r="C98" s="88"/>
      <c r="D98" s="88"/>
      <c r="E98" s="109" t="s">
        <v>164</v>
      </c>
      <c r="H98" s="116">
        <f t="shared" si="71"/>
        <v>2000</v>
      </c>
      <c r="I98" s="114">
        <f t="shared" ref="I98:N99" si="110">I99</f>
        <v>0</v>
      </c>
      <c r="J98" s="114">
        <f t="shared" si="110"/>
        <v>0</v>
      </c>
      <c r="K98" s="114">
        <f t="shared" si="110"/>
        <v>0</v>
      </c>
      <c r="L98" s="114">
        <f t="shared" si="110"/>
        <v>2000</v>
      </c>
      <c r="M98" s="114">
        <f t="shared" si="110"/>
        <v>0</v>
      </c>
      <c r="N98" s="114">
        <f t="shared" si="110"/>
        <v>0</v>
      </c>
      <c r="O98" s="116">
        <f t="shared" si="72"/>
        <v>265.44561682925212</v>
      </c>
      <c r="P98" s="114">
        <f t="shared" ref="P98:U99" si="111">P99</f>
        <v>0</v>
      </c>
      <c r="Q98" s="114">
        <f t="shared" si="111"/>
        <v>0</v>
      </c>
      <c r="R98" s="114">
        <f t="shared" si="111"/>
        <v>0</v>
      </c>
      <c r="S98" s="114">
        <f t="shared" si="111"/>
        <v>265.44561682925212</v>
      </c>
      <c r="T98" s="114">
        <f t="shared" si="111"/>
        <v>0</v>
      </c>
      <c r="U98" s="114">
        <f t="shared" si="111"/>
        <v>0</v>
      </c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</row>
    <row r="99" spans="1:65" s="97" customFormat="1" ht="18.75" x14ac:dyDescent="0.3">
      <c r="A99" s="94"/>
      <c r="B99" s="94"/>
      <c r="C99" s="94">
        <v>4263</v>
      </c>
      <c r="D99" s="94"/>
      <c r="E99" s="123" t="s">
        <v>165</v>
      </c>
      <c r="H99" s="119">
        <f t="shared" si="71"/>
        <v>2000</v>
      </c>
      <c r="I99" s="117">
        <f t="shared" si="110"/>
        <v>0</v>
      </c>
      <c r="J99" s="117">
        <f t="shared" si="110"/>
        <v>0</v>
      </c>
      <c r="K99" s="117">
        <f t="shared" si="110"/>
        <v>0</v>
      </c>
      <c r="L99" s="117">
        <f t="shared" si="110"/>
        <v>2000</v>
      </c>
      <c r="M99" s="117">
        <f t="shared" si="110"/>
        <v>0</v>
      </c>
      <c r="N99" s="117">
        <f t="shared" si="110"/>
        <v>0</v>
      </c>
      <c r="O99" s="119">
        <f t="shared" si="72"/>
        <v>265.44561682925212</v>
      </c>
      <c r="P99" s="117">
        <f t="shared" si="111"/>
        <v>0</v>
      </c>
      <c r="Q99" s="117">
        <f t="shared" si="111"/>
        <v>0</v>
      </c>
      <c r="R99" s="117">
        <f t="shared" si="111"/>
        <v>0</v>
      </c>
      <c r="S99" s="117">
        <f t="shared" si="111"/>
        <v>265.44561682925212</v>
      </c>
      <c r="T99" s="117">
        <f t="shared" si="111"/>
        <v>0</v>
      </c>
      <c r="U99" s="117">
        <f t="shared" si="111"/>
        <v>0</v>
      </c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</row>
    <row r="100" spans="1:65" s="87" customFormat="1" ht="18.75" x14ac:dyDescent="0.3">
      <c r="A100" s="99"/>
      <c r="B100" s="99"/>
      <c r="C100" s="100"/>
      <c r="D100" s="99">
        <v>42632</v>
      </c>
      <c r="E100" s="107" t="s">
        <v>166</v>
      </c>
      <c r="H100" s="122">
        <f t="shared" si="71"/>
        <v>2000</v>
      </c>
      <c r="I100" s="121"/>
      <c r="J100" s="120"/>
      <c r="K100" s="120"/>
      <c r="L100" s="120">
        <v>2000</v>
      </c>
      <c r="M100" s="120"/>
      <c r="N100" s="120"/>
      <c r="O100" s="122">
        <f t="shared" si="72"/>
        <v>265.44561682925212</v>
      </c>
      <c r="P100" s="121">
        <f t="shared" ref="P100:U100" si="112">I100/$O$3</f>
        <v>0</v>
      </c>
      <c r="Q100" s="120">
        <f t="shared" si="112"/>
        <v>0</v>
      </c>
      <c r="R100" s="120">
        <f t="shared" si="112"/>
        <v>0</v>
      </c>
      <c r="S100" s="120">
        <f t="shared" si="112"/>
        <v>265.44561682925212</v>
      </c>
      <c r="T100" s="120">
        <f t="shared" si="112"/>
        <v>0</v>
      </c>
      <c r="U100" s="120">
        <f t="shared" si="112"/>
        <v>0</v>
      </c>
    </row>
    <row r="101" spans="1:65" x14ac:dyDescent="0.2"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</row>
    <row r="102" spans="1:65" ht="7.5" customHeight="1" x14ac:dyDescent="0.2"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</row>
    <row r="103" spans="1:65" x14ac:dyDescent="0.2">
      <c r="A103" s="126" t="str">
        <f>SAŽETAK!A41</f>
        <v>Zabok, 05.10.2022.</v>
      </c>
      <c r="B103" s="126"/>
      <c r="H103" s="126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</row>
    <row r="104" spans="1:65" x14ac:dyDescent="0.2">
      <c r="A104" s="126"/>
      <c r="B104" s="126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</row>
    <row r="105" spans="1:65" x14ac:dyDescent="0.2"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</row>
    <row r="106" spans="1:65" x14ac:dyDescent="0.2"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</row>
    <row r="107" spans="1:65" x14ac:dyDescent="0.2"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</row>
    <row r="108" spans="1:65" x14ac:dyDescent="0.2"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</row>
    <row r="109" spans="1:65" x14ac:dyDescent="0.2"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</row>
    <row r="110" spans="1:65" x14ac:dyDescent="0.2"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</row>
    <row r="111" spans="1:65" x14ac:dyDescent="0.2"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</row>
    <row r="112" spans="1:65" x14ac:dyDescent="0.2"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</row>
    <row r="113" spans="8:65" x14ac:dyDescent="0.2"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</row>
    <row r="114" spans="8:65" x14ac:dyDescent="0.2"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</row>
    <row r="115" spans="8:65" x14ac:dyDescent="0.2"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</row>
    <row r="116" spans="8:65" x14ac:dyDescent="0.2"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</row>
    <row r="117" spans="8:65" x14ac:dyDescent="0.2"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</row>
    <row r="118" spans="8:65" x14ac:dyDescent="0.2"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</row>
    <row r="119" spans="8:65" x14ac:dyDescent="0.2"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</row>
    <row r="120" spans="8:65" x14ac:dyDescent="0.2"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</row>
    <row r="121" spans="8:65" x14ac:dyDescent="0.2"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</row>
    <row r="122" spans="8:65" x14ac:dyDescent="0.2"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</row>
    <row r="123" spans="8:65" x14ac:dyDescent="0.2"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</row>
    <row r="124" spans="8:65" x14ac:dyDescent="0.2"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</row>
    <row r="125" spans="8:65" x14ac:dyDescent="0.2"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</row>
    <row r="126" spans="8:65" x14ac:dyDescent="0.2"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</row>
    <row r="127" spans="8:65" x14ac:dyDescent="0.2"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</row>
    <row r="128" spans="8:65" x14ac:dyDescent="0.2"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</row>
    <row r="129" spans="8:65" x14ac:dyDescent="0.2"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</row>
    <row r="130" spans="8:65" x14ac:dyDescent="0.2"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</row>
    <row r="131" spans="8:65" x14ac:dyDescent="0.2"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</row>
    <row r="132" spans="8:65" x14ac:dyDescent="0.2"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</row>
    <row r="133" spans="8:65" x14ac:dyDescent="0.2"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</row>
    <row r="134" spans="8:65" x14ac:dyDescent="0.2"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</row>
    <row r="135" spans="8:65" x14ac:dyDescent="0.2"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</row>
    <row r="136" spans="8:65" x14ac:dyDescent="0.2"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</row>
    <row r="137" spans="8:65" x14ac:dyDescent="0.2"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</row>
    <row r="138" spans="8:65" x14ac:dyDescent="0.2"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</row>
    <row r="139" spans="8:65" x14ac:dyDescent="0.2"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</row>
    <row r="140" spans="8:65" x14ac:dyDescent="0.2"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</row>
    <row r="141" spans="8:65" x14ac:dyDescent="0.2"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</row>
    <row r="142" spans="8:65" x14ac:dyDescent="0.2"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</row>
    <row r="143" spans="8:65" x14ac:dyDescent="0.2"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</row>
    <row r="144" spans="8:65" x14ac:dyDescent="0.2"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</row>
    <row r="145" spans="8:65" x14ac:dyDescent="0.2"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</row>
    <row r="146" spans="8:65" x14ac:dyDescent="0.2"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</row>
    <row r="147" spans="8:65" x14ac:dyDescent="0.2"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</row>
    <row r="148" spans="8:65" x14ac:dyDescent="0.2"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</row>
    <row r="149" spans="8:65" x14ac:dyDescent="0.2"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</row>
    <row r="150" spans="8:65" x14ac:dyDescent="0.2"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</row>
    <row r="151" spans="8:65" x14ac:dyDescent="0.2"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</row>
    <row r="152" spans="8:65" x14ac:dyDescent="0.2"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</row>
    <row r="153" spans="8:65" x14ac:dyDescent="0.2"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</row>
    <row r="154" spans="8:65" x14ac:dyDescent="0.2"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</row>
    <row r="155" spans="8:65" x14ac:dyDescent="0.2"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</row>
    <row r="156" spans="8:65" x14ac:dyDescent="0.2"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</row>
    <row r="157" spans="8:65" x14ac:dyDescent="0.2"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</row>
    <row r="158" spans="8:65" x14ac:dyDescent="0.2"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</row>
    <row r="159" spans="8:65" x14ac:dyDescent="0.2"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</row>
    <row r="160" spans="8:65" x14ac:dyDescent="0.2"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</row>
    <row r="161" spans="8:65" x14ac:dyDescent="0.2"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</row>
    <row r="162" spans="8:65" x14ac:dyDescent="0.2"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</row>
    <row r="163" spans="8:65" x14ac:dyDescent="0.2"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</row>
    <row r="164" spans="8:65" x14ac:dyDescent="0.2"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</row>
    <row r="165" spans="8:65" x14ac:dyDescent="0.2"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</row>
    <row r="166" spans="8:65" x14ac:dyDescent="0.2"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</row>
    <row r="167" spans="8:65" x14ac:dyDescent="0.2"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</row>
    <row r="168" spans="8:65" x14ac:dyDescent="0.2"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</row>
    <row r="169" spans="8:65" x14ac:dyDescent="0.2"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</row>
    <row r="170" spans="8:65" x14ac:dyDescent="0.2"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</row>
    <row r="171" spans="8:65" x14ac:dyDescent="0.2"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</row>
    <row r="172" spans="8:65" x14ac:dyDescent="0.2"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</row>
    <row r="173" spans="8:65" x14ac:dyDescent="0.2"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</row>
    <row r="174" spans="8:65" x14ac:dyDescent="0.2"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</row>
    <row r="175" spans="8:65" x14ac:dyDescent="0.2"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</row>
    <row r="176" spans="8:65" x14ac:dyDescent="0.2"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</row>
    <row r="177" spans="8:65" x14ac:dyDescent="0.2"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</row>
    <row r="178" spans="8:65" x14ac:dyDescent="0.2"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</row>
    <row r="179" spans="8:65" x14ac:dyDescent="0.2"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</row>
    <row r="180" spans="8:65" x14ac:dyDescent="0.2"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</row>
    <row r="181" spans="8:65" x14ac:dyDescent="0.2"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</row>
    <row r="182" spans="8:65" x14ac:dyDescent="0.2"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</row>
    <row r="183" spans="8:65" x14ac:dyDescent="0.2"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</row>
    <row r="184" spans="8:65" x14ac:dyDescent="0.2"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</row>
    <row r="185" spans="8:65" x14ac:dyDescent="0.2"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</row>
    <row r="186" spans="8:65" x14ac:dyDescent="0.2"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</row>
    <row r="187" spans="8:65" x14ac:dyDescent="0.2"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</row>
    <row r="188" spans="8:65" x14ac:dyDescent="0.2"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</row>
    <row r="189" spans="8:65" x14ac:dyDescent="0.2"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</row>
    <row r="190" spans="8:65" x14ac:dyDescent="0.2"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</row>
    <row r="191" spans="8:65" x14ac:dyDescent="0.2"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</row>
    <row r="192" spans="8:65" x14ac:dyDescent="0.2"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</row>
    <row r="193" spans="8:65" x14ac:dyDescent="0.2"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</row>
    <row r="194" spans="8:65" x14ac:dyDescent="0.2"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</row>
    <row r="195" spans="8:65" x14ac:dyDescent="0.2"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</row>
    <row r="196" spans="8:65" x14ac:dyDescent="0.2"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</row>
    <row r="197" spans="8:65" x14ac:dyDescent="0.2"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</row>
    <row r="198" spans="8:65" x14ac:dyDescent="0.2"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</row>
    <row r="199" spans="8:65" x14ac:dyDescent="0.2"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</row>
    <row r="200" spans="8:65" x14ac:dyDescent="0.2"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</row>
    <row r="201" spans="8:65" x14ac:dyDescent="0.2"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</row>
    <row r="202" spans="8:65" x14ac:dyDescent="0.2"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</row>
    <row r="203" spans="8:65" x14ac:dyDescent="0.2"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</row>
    <row r="204" spans="8:65" x14ac:dyDescent="0.2"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</row>
    <row r="205" spans="8:65" x14ac:dyDescent="0.2"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</row>
    <row r="206" spans="8:65" x14ac:dyDescent="0.2"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</row>
    <row r="207" spans="8:65" x14ac:dyDescent="0.2"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</row>
    <row r="208" spans="8:65" x14ac:dyDescent="0.2"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</row>
    <row r="209" spans="8:65" x14ac:dyDescent="0.2"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</row>
  </sheetData>
  <sheetProtection selectLockedCells="1" selectUnlockedCells="1"/>
  <mergeCells count="9">
    <mergeCell ref="A6:E6"/>
    <mergeCell ref="H4:N4"/>
    <mergeCell ref="O4:U4"/>
    <mergeCell ref="A2:U2"/>
    <mergeCell ref="A4:A5"/>
    <mergeCell ref="B4:B5"/>
    <mergeCell ref="C4:C5"/>
    <mergeCell ref="D4:D5"/>
    <mergeCell ref="E4:E5"/>
  </mergeCells>
  <pageMargins left="0.31496062992125984" right="0.31496062992125984" top="1.0629921259842521" bottom="0.86614173228346458" header="0.51181102362204722" footer="0.51181102362204722"/>
  <pageSetup paperSize="9" scale="68" firstPageNumber="0" orientation="landscape" horizontalDpi="300" verticalDpi="300" r:id="rId1"/>
  <headerFooter alignWithMargins="0">
    <oddHeader>&amp;LGRADSKA KNJIŽNICA "KSAVER ŠANODR GJALSKI"
ZABOK</oddHeader>
    <oddFooter>&amp;CStranica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</vt:lpstr>
      <vt:lpstr> Račun prihoda i rashoda</vt:lpstr>
      <vt:lpstr>Rashodi prema funkcijskoj kl</vt:lpstr>
      <vt:lpstr>Račun financiranja</vt:lpstr>
      <vt:lpstr>POSEBNI DIO</vt:lpstr>
      <vt:lpstr>Prihodi</vt:lpstr>
      <vt:lpstr>Rashodi</vt:lpstr>
      <vt:lpstr>Excel_BuiltIn_Print_Titles_5_1</vt:lpstr>
      <vt:lpstr>Rashodi!Ispis_naslova</vt:lpstr>
      <vt:lpstr>Prihodi!Podrucje_ispisa</vt:lpstr>
      <vt:lpstr>Rashodi!Podrucje_ispisa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</cp:lastModifiedBy>
  <cp:lastPrinted>2022-10-04T21:43:21Z</cp:lastPrinted>
  <dcterms:created xsi:type="dcterms:W3CDTF">2022-08-12T12:51:27Z</dcterms:created>
  <dcterms:modified xsi:type="dcterms:W3CDTF">2022-10-05T11:29:18Z</dcterms:modified>
</cp:coreProperties>
</file>